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5" windowWidth="11340" windowHeight="6540" activeTab="11"/>
  </bookViews>
  <sheets>
    <sheet name="Pbm2.1" sheetId="1" r:id="rId1"/>
    <sheet name="Pbm2.2" sheetId="2" r:id="rId2"/>
    <sheet name="Pbm2.3" sheetId="3" r:id="rId3"/>
    <sheet name="Pbm2.4" sheetId="4" r:id="rId4"/>
    <sheet name="Pbm2.5" sheetId="5" r:id="rId5"/>
    <sheet name="Pbm2.6" sheetId="6" r:id="rId6"/>
    <sheet name="Pbm2.7" sheetId="7" r:id="rId7"/>
    <sheet name="Pbm2.8" sheetId="8" r:id="rId8"/>
    <sheet name="Pbm2.9" sheetId="9" r:id="rId9"/>
    <sheet name="Pbm2.10" sheetId="10" r:id="rId10"/>
    <sheet name="Pbm2.11" sheetId="11" r:id="rId11"/>
    <sheet name="Pbm2.12" sheetId="12" r:id="rId12"/>
    <sheet name="Pbm2.13" sheetId="13" r:id="rId13"/>
    <sheet name="Mattel" sheetId="14" r:id="rId14"/>
    <sheet name="Pbm2.14" sheetId="15" r:id="rId15"/>
  </sheets>
  <calcPr calcId="145621"/>
  <customWorkbookViews>
    <customWorkbookView name="Juliet - Personal View" guid="{3965A08B-B923-421F-83A7-2DD0D66A2279}" mergeInterval="0" personalView="1" maximized="1" windowWidth="1916" windowHeight="985" activeSheetId="14" showComments="commIndAndComment"/>
  </customWorkbookViews>
</workbook>
</file>

<file path=xl/calcChain.xml><?xml version="1.0" encoding="utf-8"?>
<calcChain xmlns="http://schemas.openxmlformats.org/spreadsheetml/2006/main">
  <c r="H19" i="12" l="1"/>
  <c r="F19" i="12"/>
  <c r="D19" i="12"/>
  <c r="H21" i="11"/>
  <c r="H24" i="11" s="1"/>
  <c r="F21" i="11"/>
  <c r="F24" i="11" s="1"/>
  <c r="D21" i="11"/>
  <c r="D24" i="11" s="1"/>
  <c r="J17" i="14"/>
  <c r="J20" i="14" s="1"/>
  <c r="H17" i="14"/>
  <c r="H20" i="14" s="1"/>
  <c r="F17" i="14"/>
  <c r="F20" i="14" s="1"/>
  <c r="D17" i="14"/>
  <c r="D20" i="14"/>
  <c r="D39" i="1"/>
  <c r="D37" i="1"/>
  <c r="D41" i="1" s="1"/>
  <c r="D19" i="1"/>
  <c r="D30" i="1"/>
  <c r="N18" i="8"/>
  <c r="H13" i="8"/>
  <c r="N20" i="8" s="1"/>
  <c r="H12" i="8"/>
  <c r="D33" i="13"/>
  <c r="D34" i="13" s="1"/>
  <c r="D14" i="13"/>
  <c r="D16" i="13" s="1"/>
  <c r="D21" i="13" s="1"/>
  <c r="H21" i="13" s="1"/>
  <c r="H20" i="13"/>
  <c r="F16" i="15"/>
  <c r="F19" i="15" s="1"/>
  <c r="D16" i="15"/>
  <c r="D19" i="15" s="1"/>
  <c r="H18" i="15"/>
  <c r="H17" i="15"/>
  <c r="H44" i="15"/>
  <c r="H43" i="15"/>
  <c r="H31" i="15"/>
  <c r="H30" i="15"/>
  <c r="D42" i="15"/>
  <c r="D45" i="15" s="1"/>
  <c r="F42" i="15"/>
  <c r="F45" i="15" s="1"/>
  <c r="H41" i="15"/>
  <c r="L41" i="15" s="1"/>
  <c r="H40" i="15"/>
  <c r="L40" i="15" s="1"/>
  <c r="H39" i="15"/>
  <c r="L39" i="15" s="1"/>
  <c r="H38" i="15"/>
  <c r="L38" i="15" s="1"/>
  <c r="H12" i="15"/>
  <c r="L12" i="15" s="1"/>
  <c r="H13" i="15"/>
  <c r="H14" i="15"/>
  <c r="L14" i="15" s="1"/>
  <c r="H15" i="15"/>
  <c r="L15" i="15" s="1"/>
  <c r="F29" i="15"/>
  <c r="F32" i="15" s="1"/>
  <c r="D29" i="15"/>
  <c r="D32" i="15" s="1"/>
  <c r="H28" i="15"/>
  <c r="L28" i="15" s="1"/>
  <c r="H27" i="15"/>
  <c r="L27" i="15" s="1"/>
  <c r="H26" i="15"/>
  <c r="L26" i="15" s="1"/>
  <c r="H25" i="15"/>
  <c r="L25" i="15" s="1"/>
  <c r="L13" i="15"/>
  <c r="D16" i="2"/>
  <c r="D23" i="3"/>
  <c r="D27" i="3"/>
  <c r="H31" i="3"/>
  <c r="H32" i="3" s="1"/>
  <c r="H37" i="3"/>
  <c r="H38" i="3" s="1"/>
  <c r="D16" i="4"/>
  <c r="D20" i="4"/>
  <c r="H28" i="4"/>
  <c r="H29" i="4"/>
  <c r="H34" i="4"/>
  <c r="H35" i="4" s="1"/>
  <c r="D15" i="5"/>
  <c r="H12" i="6"/>
  <c r="J16" i="6"/>
  <c r="J15" i="6"/>
  <c r="J14" i="6"/>
  <c r="J13" i="6"/>
  <c r="J12" i="6"/>
  <c r="J21" i="6" s="1"/>
  <c r="H16" i="6"/>
  <c r="H15" i="6"/>
  <c r="H14" i="6"/>
  <c r="H13" i="6"/>
  <c r="H18" i="6" s="1"/>
  <c r="H27" i="9"/>
  <c r="D14" i="9"/>
  <c r="H19" i="9" s="1"/>
  <c r="H12" i="9"/>
  <c r="H13" i="9"/>
  <c r="H27" i="10"/>
  <c r="H12" i="10"/>
  <c r="H13" i="10"/>
  <c r="D14" i="10"/>
  <c r="H19" i="10" s="1"/>
  <c r="N35" i="7"/>
  <c r="N39" i="7" s="1"/>
  <c r="N28" i="7"/>
  <c r="N16" i="7"/>
  <c r="N15" i="7"/>
  <c r="N58" i="7"/>
  <c r="N47" i="7" l="1"/>
  <c r="N51" i="7" s="1"/>
  <c r="N53" i="7" s="1"/>
  <c r="H48" i="3"/>
  <c r="H45" i="4"/>
  <c r="H19" i="15"/>
  <c r="H16" i="13"/>
  <c r="H23" i="13" s="1"/>
  <c r="H24" i="13" s="1"/>
  <c r="D36" i="13" s="1"/>
  <c r="H40" i="3"/>
  <c r="H37" i="4"/>
  <c r="H14" i="9"/>
  <c r="H23" i="9" s="1"/>
  <c r="H16" i="15"/>
  <c r="H32" i="15"/>
  <c r="H14" i="10"/>
  <c r="H23" i="10" s="1"/>
  <c r="N60" i="7"/>
  <c r="N62" i="7" s="1"/>
  <c r="N43" i="7"/>
  <c r="H45" i="15"/>
  <c r="H29" i="15"/>
  <c r="H42" i="15"/>
  <c r="D37" i="13"/>
  <c r="F26" i="11"/>
  <c r="H26" i="11"/>
  <c r="D38" i="13" l="1"/>
</calcChain>
</file>

<file path=xl/sharedStrings.xml><?xml version="1.0" encoding="utf-8"?>
<sst xmlns="http://schemas.openxmlformats.org/spreadsheetml/2006/main" count="383" uniqueCount="223">
  <si>
    <t xml:space="preserve">Assumptions </t>
  </si>
  <si>
    <t>Value</t>
  </si>
  <si>
    <t>Share price, P1</t>
  </si>
  <si>
    <t>Share price, P2</t>
  </si>
  <si>
    <t>Dividend paid, D2</t>
  </si>
  <si>
    <t xml:space="preserve">     Return = (P2 - P1 + D2) / (P1)</t>
  </si>
  <si>
    <t xml:space="preserve">     Return = (P2 - P1) / (P1)</t>
  </si>
  <si>
    <t>Share</t>
  </si>
  <si>
    <t>Price</t>
  </si>
  <si>
    <t>Dividend</t>
  </si>
  <si>
    <t>Paid</t>
  </si>
  <si>
    <t>b.  Total shareholder return if Microsoft had paid a constant dividend:</t>
  </si>
  <si>
    <t xml:space="preserve">     Return = (P2 - P1 + D) / (P1)</t>
  </si>
  <si>
    <t>a.  Average shareholder return for the period is</t>
  </si>
  <si>
    <t>Shareholder</t>
  </si>
  <si>
    <t>Return</t>
  </si>
  <si>
    <t>1998 (January 2)</t>
  </si>
  <si>
    <t>1999 (January 4)</t>
  </si>
  <si>
    <t>2000 (January 3)</t>
  </si>
  <si>
    <t>2001 (January 2)</t>
  </si>
  <si>
    <t>2002 (January 2)</t>
  </si>
  <si>
    <t>2003 (January 2)</t>
  </si>
  <si>
    <t>(without Div)</t>
  </si>
  <si>
    <t>(with Div)</t>
  </si>
  <si>
    <t>Closing</t>
  </si>
  <si>
    <t>Company</t>
  </si>
  <si>
    <t>Long-term debt</t>
  </si>
  <si>
    <t>Retained earnings</t>
  </si>
  <si>
    <t>Paid-in common stock: 1 million A-shares</t>
  </si>
  <si>
    <t>Paid-in common stock: 4 million B-shares</t>
  </si>
  <si>
    <t xml:space="preserve">     Total long-term capital</t>
  </si>
  <si>
    <t>Local Currency</t>
  </si>
  <si>
    <t>(millions)</t>
  </si>
  <si>
    <t>Votes per share</t>
  </si>
  <si>
    <t>Total Votes</t>
  </si>
  <si>
    <t>a.  What proportion of the total long-term capital has been raised by A-shares?</t>
  </si>
  <si>
    <t>b.  What proportion of voting rights is represented by A-shares?</t>
  </si>
  <si>
    <t>c.  What proportion of the dividends should the A-shares receive?</t>
  </si>
  <si>
    <t xml:space="preserve">     A-shares / Total long-term capital </t>
  </si>
  <si>
    <t xml:space="preserve">     A-share total votes / Total Votes</t>
  </si>
  <si>
    <t xml:space="preserve">     A-shares in local currency / Total equity shares in local currency</t>
  </si>
  <si>
    <t>100 / 1,000</t>
  </si>
  <si>
    <t>1,000 / 1,400</t>
  </si>
  <si>
    <t>100 / (100 + 400)</t>
  </si>
  <si>
    <t>P/E ratio</t>
  </si>
  <si>
    <t>of shares</t>
  </si>
  <si>
    <t>Number</t>
  </si>
  <si>
    <t>per share</t>
  </si>
  <si>
    <t>Market</t>
  </si>
  <si>
    <t>value</t>
  </si>
  <si>
    <t>Earnings</t>
  </si>
  <si>
    <t>EPS</t>
  </si>
  <si>
    <t>Total</t>
  </si>
  <si>
    <t xml:space="preserve">     P/E   x   Consolidated earnings =  40  x  $20,000,000</t>
  </si>
  <si>
    <t xml:space="preserve">     10,000,000 + 5,500,000</t>
  </si>
  <si>
    <t xml:space="preserve">     Share price rose from $40.00 to $51.61.</t>
  </si>
  <si>
    <t xml:space="preserve">     Percentage increase</t>
  </si>
  <si>
    <t xml:space="preserve">      New market value = Total earnings  x  P/E  =  $20,000,000  x  30</t>
  </si>
  <si>
    <t>Therefore the acquistion would probably not take place.</t>
  </si>
  <si>
    <t xml:space="preserve">     What would be the new market price per share of stock?  What would be its percentage loss?</t>
  </si>
  <si>
    <t xml:space="preserve">      New market price per share =  total market value / shares outstanding = </t>
  </si>
  <si>
    <t xml:space="preserve">     $20,000,000  /  15,500,000 shares</t>
  </si>
  <si>
    <t xml:space="preserve">     New market value / Total shares outstanding  = $800,000,000 / 15,500,000</t>
  </si>
  <si>
    <t>If</t>
  </si>
  <si>
    <t>a. If the company paid no dividend (plugging zero in for the dividend):</t>
  </si>
  <si>
    <t>Analysis of European  Sales</t>
  </si>
  <si>
    <t>Total net sales, HK$</t>
  </si>
  <si>
    <t>Percent of total sales from Europe</t>
  </si>
  <si>
    <t>Total European sales, HK$</t>
  </si>
  <si>
    <t>Average exchange rate, HK$/€</t>
  </si>
  <si>
    <t>Total European Sales, euros (€)</t>
  </si>
  <si>
    <t xml:space="preserve">     Growth rate of European sales</t>
  </si>
  <si>
    <t>Annual yen payments on debt agreement (¥)</t>
  </si>
  <si>
    <t>Average exchange rate, ¥/HK$</t>
  </si>
  <si>
    <t>Annual yen debt service, HK$</t>
  </si>
  <si>
    <t>The analysis of debt service payments on the Japanese yen-denominated long-term loan indicates that for the past two years the effective cost of repaying the loan, in Hong Kong dollars, has been steadily rising as the Hong Kong dollar has fallen in value against the Japanese yen.  In fact, the Japanese yen debt has not proven to be as cheap as thought.</t>
  </si>
  <si>
    <t>Future?</t>
  </si>
  <si>
    <t>Revaluation?</t>
  </si>
  <si>
    <t>Total system cost ($)</t>
  </si>
  <si>
    <t>Original/Current</t>
  </si>
  <si>
    <t>Cost savings from six sigma/lean</t>
  </si>
  <si>
    <t>Hydraulic tubing, % of total</t>
  </si>
  <si>
    <t>Hydraulic tubing ($)</t>
  </si>
  <si>
    <t>Exchange rate (yuan/$)</t>
  </si>
  <si>
    <t>Hydraulic tubing (yuan)</t>
  </si>
  <si>
    <t>Cost increase as a result of revaluation</t>
  </si>
  <si>
    <t>Total system cost after revaluation</t>
  </si>
  <si>
    <t xml:space="preserve">a.  The revaluation of the Chinese yuan by 12% would completely nullify all of the cost reduction benefits achieved via the six sigma/lean manufacturing initiatives recently completed. </t>
  </si>
  <si>
    <t>b.  The percentage change in the cost of the total hydraulic system can be calculated by multiplying the percentage increase in the exchange rate times the percent of total cost made up by the hydraulic tubing:</t>
  </si>
  <si>
    <t>Percent revaluation of the yuan</t>
  </si>
  <si>
    <t>Total system cost impact, percent</t>
  </si>
  <si>
    <t>Old total system cost ($)</t>
  </si>
  <si>
    <t xml:space="preserve">     Percent change</t>
  </si>
  <si>
    <t>New total system cost ($)</t>
  </si>
  <si>
    <t>Europe</t>
  </si>
  <si>
    <t>Latin America</t>
  </si>
  <si>
    <t>Canada</t>
  </si>
  <si>
    <t>Asia Pacific</t>
  </si>
  <si>
    <t xml:space="preserve">     Total International</t>
  </si>
  <si>
    <t>Sales ($)</t>
  </si>
  <si>
    <t>Impact of</t>
  </si>
  <si>
    <t>Change in</t>
  </si>
  <si>
    <t>Currency Rates</t>
  </si>
  <si>
    <t>Net</t>
  </si>
  <si>
    <t>Sales</t>
  </si>
  <si>
    <t>United States</t>
  </si>
  <si>
    <t>Sales Adjustments</t>
  </si>
  <si>
    <t xml:space="preserve">     Total Net Sales</t>
  </si>
  <si>
    <t>(thousands of US$)</t>
  </si>
  <si>
    <t xml:space="preserve">Percent </t>
  </si>
  <si>
    <t>Gross Sales</t>
  </si>
  <si>
    <t>2001-2002</t>
  </si>
  <si>
    <t>2003-2004</t>
  </si>
  <si>
    <t>2002-2003</t>
  </si>
  <si>
    <t>Impact of Change in Currency Rates</t>
  </si>
  <si>
    <t>Source: Mattel, Annual Report, 2002, 2003, 2004.</t>
  </si>
  <si>
    <t>Region</t>
  </si>
  <si>
    <t xml:space="preserve">a.  What was the percentage change in sales, in US dollars, by region? </t>
  </si>
  <si>
    <t xml:space="preserve">b.  What was the percentage change in sales by region net of currency change impacts? </t>
  </si>
  <si>
    <t>(1)</t>
  </si>
  <si>
    <t>(2)</t>
  </si>
  <si>
    <t>(3)</t>
  </si>
  <si>
    <t>Mattel's Global Sales</t>
  </si>
  <si>
    <t>Answer to a)</t>
  </si>
  <si>
    <t>Answer to b)</t>
  </si>
  <si>
    <t>Answer to c)</t>
  </si>
  <si>
    <t>Total shareholder return, including dividends, is:</t>
  </si>
  <si>
    <t xml:space="preserve">     Return = ( P2 - P1 + D2 ) / ( P1 )</t>
  </si>
  <si>
    <t>Exchange Rate</t>
  </si>
  <si>
    <t>(US$/Euro)</t>
  </si>
  <si>
    <t>b. What has been the percentage change in the value of euro versus the dollar over this same period?</t>
  </si>
  <si>
    <t xml:space="preserve">     Percentage change (US$/euro) = ( S2 - S1 ) / (S1)</t>
  </si>
  <si>
    <t xml:space="preserve">     If he sold his shares today, it would yield the following amount in euros:</t>
  </si>
  <si>
    <t xml:space="preserve">     These euros would in turn be worth the following in US dollars:</t>
  </si>
  <si>
    <t xml:space="preserve">     (Remember to subtract 1, the value of the initial investment, when calculating return.)</t>
  </si>
  <si>
    <t xml:space="preserve">     Percentage return = ( 1 + percent change in share price) x (1 + percent change in spot rate) - 1</t>
  </si>
  <si>
    <t>Assumptions</t>
  </si>
  <si>
    <t>Ironically, although the share price has risen considerably more, the fall in the value of the euro has offset that gain, resulting in nearly the identical same total return as in the previous problem.</t>
  </si>
  <si>
    <r>
      <t>(US$/</t>
    </r>
    <r>
      <rPr>
        <b/>
        <sz val="10"/>
        <rFont val="Arial"/>
        <family val="2"/>
      </rPr>
      <t>€</t>
    </r>
    <r>
      <rPr>
        <b/>
        <sz val="10"/>
        <rFont val="Times New Roman"/>
        <family val="1"/>
      </rPr>
      <t>)</t>
    </r>
  </si>
  <si>
    <r>
      <t xml:space="preserve">     Percentage change (US$/</t>
    </r>
    <r>
      <rPr>
        <sz val="10"/>
        <rFont val="Arial"/>
        <family val="2"/>
      </rPr>
      <t>€</t>
    </r>
    <r>
      <rPr>
        <sz val="10"/>
        <rFont val="Times New Roman"/>
        <family val="1"/>
      </rPr>
      <t>) = ( S2 - S1 ) / (S1)</t>
    </r>
  </si>
  <si>
    <t xml:space="preserve">c.  Assuming it did pay the dividend, separate the shareholder's total return into its two components -- the dividend yield and the capital gain. </t>
  </si>
  <si>
    <t>Dividend yield is D2 / P1</t>
  </si>
  <si>
    <t>Capital gain is (P2 - P1) / (P1)</t>
  </si>
  <si>
    <t>Total shareholder return is the sum of the two</t>
  </si>
  <si>
    <t>Problem 2.14  Mattel's Global Sales Performance</t>
  </si>
  <si>
    <t>b. And if the company paid a $1.00 dividend:</t>
  </si>
  <si>
    <t>Problem 2.13  Chinese Sourcing and the Yuan</t>
  </si>
  <si>
    <t>A 12% revaluation of the yuan would be calculated:  Yuan 8.28 / (1 + % change)</t>
  </si>
  <si>
    <t>Problem 2.1  Emaline Returns</t>
  </si>
  <si>
    <t>Problem 2.2  Carty's Choices</t>
  </si>
  <si>
    <t>Problem 2.3  Vaniteux's Returns (A)</t>
  </si>
  <si>
    <t>a.  If Spencer sold his shares today, what is the percentage change in the share price he would receive?</t>
  </si>
  <si>
    <t>c.  What would be the total return Spencer would earn on his shares if he sold them at these rates?</t>
  </si>
  <si>
    <t>The amount he invested in the beginning can be determined by tracing backwards the cost of 100 shares of Vaniteux at the original price, and then finding what that amount would have been in U.S. dollars.</t>
  </si>
  <si>
    <t xml:space="preserve">     Original investment (cost) of 100 shares in Vaniteux in euros:</t>
  </si>
  <si>
    <t xml:space="preserve">     Original investment (cost) of shares in U.S. dollars, calculated at original spot rate:</t>
  </si>
  <si>
    <t xml:space="preserve">     The rate of return on Spencer's investment, proceeds divided by initial investment:</t>
  </si>
  <si>
    <t>Alternatively, the total return which Spencer could earn if he sold his shares now, can be calculated by finding compound rate of return of the change in the share price and the change in the value of the euro.</t>
  </si>
  <si>
    <t>Prices when Spencer purchased his shares</t>
  </si>
  <si>
    <t>Prices Spencer sees in the market today</t>
  </si>
  <si>
    <t>The share's expected return of 23.31% far exceeds the required return</t>
  </si>
  <si>
    <t>Total shareholder return for the period is</t>
  </si>
  <si>
    <t>Problem 2.4  Vaniteux's Returns (B)</t>
  </si>
  <si>
    <t>Note that the dollar has now actually appreciated versus the euro from Spencer's initial purchase date. This results in a negative percentage change in the value of the euro, and therefore a negative percentage change.</t>
  </si>
  <si>
    <t xml:space="preserve">     These euros would in turn be worth the following in U.S. dollars:</t>
  </si>
  <si>
    <t xml:space="preserve">     Percentage return = ( 1 + .8052 ) x ( 1 + -.0360 ) - 1 =</t>
  </si>
  <si>
    <t>Problem 2.5  Vaniteux's Returns ( C )</t>
  </si>
  <si>
    <t>There is no currency risk, therefore Laurent earns rate of return on the share price change, the capital gain on the Vaniteux shares alone.</t>
  </si>
  <si>
    <t>ModoUnico</t>
  </si>
  <si>
    <t>Modern American</t>
  </si>
  <si>
    <t>Modern American wants to acquire ModoUnico. It offers 5,500,000 shares of Modern American, with a current market value of $220,000,000 and a 10% premium on ModoUnico’s shares, for all of ModoUnico’s shares.</t>
  </si>
  <si>
    <t>Rate of exchange -- Modern American shares offered:</t>
  </si>
  <si>
    <t>a.  How many shares would Modern American have outstanding after the acquisition of ModoUnico?</t>
  </si>
  <si>
    <t>Because ModoUnico shares are worth $20 per share, they are only worth one-half the value per share of Modern American's $40 per share.   So, on a straight exchange, 1 Modern American share is worth 2 ModoUnico shares.  But, Modern American also needs to pay a premium for gaining control of ModoUnico, so it pays an additional 10% over market.</t>
  </si>
  <si>
    <t>So, Modern American pays: 10 million divided by 2 x (1 + 10% premium)</t>
  </si>
  <si>
    <t>b.  What would be the consolidated earnings of the combined Modern American and ModoUnico?</t>
  </si>
  <si>
    <t xml:space="preserve">   ModoUnico earnings + Modern American earnings</t>
  </si>
  <si>
    <t>c.  Assuming the market continues to capitalize Modern American's earnings at a P/E ratio of 40, what would be the new market value of Modern American?</t>
  </si>
  <si>
    <t>d.  What is the new earnings per share of Modern American?</t>
  </si>
  <si>
    <t>e.  What is the new market value of a share of Modern American?</t>
  </si>
  <si>
    <t>f.  How much did Modern American's stock price increase?</t>
  </si>
  <si>
    <t>g.  Assume that the market takes a negative view of the acquisition and lowers Modern American's P/E ratio to 30.</t>
  </si>
  <si>
    <t xml:space="preserve">     Percentage loss to original Modern American shareholders =  ($38.71 - $40.00)/ ($40.00)</t>
  </si>
  <si>
    <t>Problem 2.11  Kingdom Enterprises (A):  European Sales</t>
  </si>
  <si>
    <t xml:space="preserve">________ </t>
  </si>
  <si>
    <t>The analysis of European sales indicates that when the reported (HK$) value of European sales is remeasured back into euros at the average exchange rate of HK$/E each year, actual European sales first shrunk in 2009, then grew in 2010.  All things considered, sales in 2010 did increase when compared with sales in 2008.</t>
  </si>
  <si>
    <t>Problem 2.12  Kingdom Enterprises (B): Japanese Yen Debt</t>
  </si>
  <si>
    <t>Kingdom Enterprises of Hong Kong borrowed Japanese yen under a long-term loan agreement several years ago. The company's new CFO believes, however, that what was originally thought to have been relatively "cheap debt" is no longer true. What do you think?</t>
  </si>
  <si>
    <t>Bertrand Manufacturing</t>
  </si>
  <si>
    <t>by Mr. Carty of 15%. He should therefore make the investment.</t>
  </si>
  <si>
    <t>Problem 2.7  Fashion Acquisitions</t>
  </si>
  <si>
    <t>Problem 2.8   Corporate Governance: Overstating Earnings</t>
  </si>
  <si>
    <t>Problem 2.9  Bertrand Manufacturing (A)</t>
  </si>
  <si>
    <t>Problem 2.10  Bertrand Manufacturing (B)</t>
  </si>
  <si>
    <t>Date</t>
  </si>
  <si>
    <t>If the share price of Emaline, a New Orleans-based shipping firm, rises from $12 to $15 over a one-year period, what is the rate of return to the shareholder if the following:
a. The company paid no dividends
b. The company paid a dividend of $1 per share
c. The company paid the dividend.  The total return to the shareholder is separated into the dividend yield and the capital gain</t>
  </si>
  <si>
    <t xml:space="preserve">Brian Carty, a prominent investor, is evaluating investment alternatives. If he believes an individual equity will rise in price from $59 to $71 in the coming one-year period, and the share is expected to pay a dividend of $1.75 per share, and he expects at least a 15% rate of return on an investment of this type, should he invest in this particular equity? </t>
  </si>
  <si>
    <r>
      <t xml:space="preserve">Spencer Grant is a New York-based investor. He has been closely following his investment in 100 shares of Vaniteux, a French firm that went public in February of 2010. When he purchased his 100 shares at </t>
    </r>
    <r>
      <rPr>
        <sz val="10"/>
        <rFont val="Arial"/>
        <family val="2"/>
      </rPr>
      <t>€</t>
    </r>
    <r>
      <rPr>
        <sz val="10"/>
        <rFont val="Times New Roman"/>
        <family val="1"/>
      </rPr>
      <t>17.25 per share, the euro was trading at $1.360/</t>
    </r>
    <r>
      <rPr>
        <sz val="10"/>
        <rFont val="Arial"/>
        <family val="2"/>
      </rPr>
      <t>€</t>
    </r>
    <r>
      <rPr>
        <sz val="10"/>
        <rFont val="Times New Roman"/>
        <family val="1"/>
      </rPr>
      <t xml:space="preserve">. Currently, the share is trading at </t>
    </r>
    <r>
      <rPr>
        <sz val="10"/>
        <rFont val="Arial"/>
        <family val="2"/>
      </rPr>
      <t>€</t>
    </r>
    <r>
      <rPr>
        <sz val="10"/>
        <rFont val="Times New Roman"/>
        <family val="1"/>
      </rPr>
      <t>28.33 per share, and the dollar has fallen to $1.4170/</t>
    </r>
    <r>
      <rPr>
        <sz val="10"/>
        <rFont val="Arial"/>
        <family val="2"/>
      </rPr>
      <t>€</t>
    </r>
    <r>
      <rPr>
        <sz val="10"/>
        <rFont val="Times New Roman"/>
        <family val="1"/>
      </rPr>
      <t xml:space="preserve">. 
a. If Spencer sells his shares today, what percentage change in the share price would he receive?
b. What is the percentage change in the value of euro versus the dollar over this same period?
c. What would be the total return Spencer would earn on his shares if he sold them at these rates?
</t>
    </r>
  </si>
  <si>
    <r>
      <t xml:space="preserve">Spencer Grant chooses not to sell his shares at the time described in problem 3. He waits, expecting the share price to rise further after the announcement of quarterly earnings. His expectations prove correct; the share price rises to </t>
    </r>
    <r>
      <rPr>
        <sz val="10"/>
        <rFont val="Arial"/>
        <family val="2"/>
      </rPr>
      <t>€</t>
    </r>
    <r>
      <rPr>
        <sz val="10"/>
        <rFont val="Times New Roman"/>
        <family val="1"/>
      </rPr>
      <t>31.14 per share after the announcement. He now wishes to recalculate his returns. The current spot exchange rate is $1.3110/</t>
    </r>
    <r>
      <rPr>
        <sz val="10"/>
        <rFont val="Arial"/>
        <family val="2"/>
      </rPr>
      <t>€</t>
    </r>
    <r>
      <rPr>
        <sz val="10"/>
        <rFont val="Times New Roman"/>
        <family val="1"/>
      </rPr>
      <t>.</t>
    </r>
  </si>
  <si>
    <t>Using the same prices and exchange rates as in problem 4, Vaniteux (B), what would be the total return on the Vaniteux investment by Laurent Vuagnoux, a Paris-based investor?</t>
  </si>
  <si>
    <t>In January 2003, Microsoft announced that it would begin paying a dividend of $0.16 per share. Given the following share prices for Microsoft stock in the recent past, how would a constant dividend of $0.16 per share per year have changed the company’s return to its shareholders over this period?</t>
  </si>
  <si>
    <t>During the 1960s, many conglomerates were created by a firm enjoying a high price/earnings ratio (P/E). They then used their highly-valued stock to acquire other firms that had lower P/E ratios, usually in unrelated domestic industries. These conglomerates went out of fashion during the 1980s when they lost their high P/E ratios, thus making it more difficult to find other firms with lower P/E ratios to acquire.</t>
  </si>
  <si>
    <t>During the 1990s, the same acquisition strategy was possible for firms located in countries where high P/E ratios were common compared to firms in other countries where low P/E ratios were common. Consider the hypothetical firms in the pharmaceutical industry shown in the following table:</t>
  </si>
  <si>
    <t>A number of firms, especially in the United States, have had to lower their previously reported earnings due to accounting errors or fraud. Assume that ModernAmerican (problem 7) had to lower its earnings to $5,000,000 from the previously reported $10,000,000. What might be its new market value prior to the acquisition? Could it still do the acquisition?</t>
  </si>
  <si>
    <t>Modo Unico</t>
  </si>
  <si>
    <t>If earnings were lowered to $5 million from the previously reported $10 million, could Modern American still do the deal?</t>
  </si>
  <si>
    <t xml:space="preserve">To do the deal, Modo Unico's shareholders need to be paid their market value plus a 10% premium, or </t>
  </si>
  <si>
    <t xml:space="preserve">At new market rates for Modern American, this would require the offer of ($220 million/$20 per share) </t>
  </si>
  <si>
    <t>This 11 million shares would exceed Modern American's existing shares outstanding, effectively giving Modo Unico control.</t>
  </si>
  <si>
    <t>shares</t>
  </si>
  <si>
    <t>Dual classes of common stock are common in a number of countries. Assume that Bertrand Manufacturing has the following capital structure at book value.  The A-shares each have ten votes and the B-shares each have one vote per share.</t>
  </si>
  <si>
    <t>Assuming all of the same debt and equity values for Bertrand Manufacturing in problem 9, with the sole exception that both A-shares and B-shares have the same voting rights, one vote per share:</t>
  </si>
  <si>
    <t>Kingdom Enterprises is a Hong Kong-based exporter of consumer electronics and files all of its financial statements in Hong Kong dollars (HK$). The company's European sales director, Phillipp Bosse, has been criticized for his performance. He disagrees, arguing that sales in Europe have grown steadily in recent years. Who is correct?</t>
  </si>
  <si>
    <t xml:space="preserve">     Percentage return = ( 1 + .6423 ) x ( 1 + .0419 ) - 1 = </t>
  </si>
  <si>
    <t>100 / 500</t>
  </si>
  <si>
    <t>Problem 2.6  Microsoft's Dividend</t>
  </si>
  <si>
    <t xml:space="preserve">c.  What relative impact did currency changes have on the level and growth of Mattel's consolidated sales </t>
  </si>
  <si>
    <t xml:space="preserve">between 2001 and 2004? </t>
  </si>
  <si>
    <t>Analysis of Japanese yen-denominated Debt</t>
  </si>
  <si>
    <t>Harrison Equipment of Denver, Colorado purchases all of its hydraulic tubing from manufacturers in mainland China. The company has recently completed a corporate-wide initiative in six sigma/lean manufacturing. Completed oil field hydraulic system costs were reduced 4% over a one-year period, from $880,000 to $844,800. The company is now worried that all of the hydraulic tubing that goes into the systems (making up 20% of their total costs) will be hit by the potential revaluation of the Chinese yuan -- if some in Washington get their way. How would a 12% revaluation of the yuan against the dollar affect total system costs?</t>
  </si>
  <si>
    <t xml:space="preserve">Mattel (U.S.) achieved significant sales growth in its major international regions between 2001 and 2004. In its filings with the United States Security and Exchange Commission (SEC), it reported the percentage change in regional sales that occurred as a result of exchange rate changes. </t>
  </si>
  <si>
    <t>Note:  The "net change in sales" by global region is determined by netting the change in currency rates from the calculated percent change in gross sales. Column (3) = Column (1) + Column (2).</t>
  </si>
  <si>
    <t>Over the 2001 to 2004 period, Mattel benefited greatly from the change in exchange rates. Only in the case of Latin America, where exchange rate changes were actually negative in impact on sales levels for the entire period, did the exchange rate changes not positively affect regional sales.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</si>
</sst>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quot;#,##0.00_);\(&quot;$&quot;#,##0.00\)"/>
    <numFmt numFmtId="44" formatCode="_(&quot;$&quot;* #,##0.00_);_(&quot;$&quot;* \(#,##0.00\);_(&quot;$&quot;* &quot;-&quot;??_);_(@_)"/>
    <numFmt numFmtId="43" formatCode="_(* #,##0.00_);_(* \(#,##0.00\);_(* &quot;-&quot;??_);_(@_)"/>
    <numFmt numFmtId="164" formatCode="_(* #,##0.0_);_(* \(#,##0.0\);_(* &quot;-&quot;??_);_(@_)"/>
    <numFmt numFmtId="165" formatCode="_(* #,##0_);_(* \(#,##0\);_(* &quot;-&quot;??_);_(@_)"/>
    <numFmt numFmtId="166" formatCode="_(* #,##0.0000_);_(* \(#,##0.0000\);_(* &quot;-&quot;??_);_(@_)"/>
    <numFmt numFmtId="167" formatCode="_(&quot;$&quot;* #,##0_);_(&quot;$&quot;* \(#,##0\);_(&quot;$&quot;* &quot;-&quot;??_);_(@_)"/>
    <numFmt numFmtId="168" formatCode="0.0%"/>
    <numFmt numFmtId="169" formatCode="0.000%"/>
    <numFmt numFmtId="170" formatCode="[$€-2]\ #,##0_);\([$€-2]\ #,##0\)"/>
    <numFmt numFmtId="171" formatCode="[$€-2]\ #,##0.00_);\([$€-2]\ #,##0.00\)"/>
  </numFmts>
  <fonts count="15" x14ac:knownFonts="1">
    <font>
      <sz val="10"/>
      <name val="Arial"/>
      <family val="2"/>
    </font>
    <font>
      <sz val="10"/>
      <name val="Arial"/>
      <family val="2"/>
    </font>
    <font>
      <b/>
      <sz val="10"/>
      <name val="Times New Roman"/>
      <family val="1"/>
    </font>
    <font>
      <sz val="10"/>
      <name val="Times New Roman"/>
      <family val="1"/>
    </font>
    <font>
      <b/>
      <sz val="10"/>
      <color indexed="12"/>
      <name val="Times New Roman"/>
      <family val="1"/>
    </font>
    <font>
      <b/>
      <sz val="12"/>
      <color indexed="9"/>
      <name val="Times New Roman"/>
      <family val="1"/>
    </font>
    <font>
      <sz val="12"/>
      <color indexed="9"/>
      <name val="Times New Roman"/>
      <family val="1"/>
    </font>
    <font>
      <b/>
      <sz val="10"/>
      <color indexed="10"/>
      <name val="Times New Roman"/>
      <family val="1"/>
    </font>
    <font>
      <sz val="10"/>
      <color indexed="12"/>
      <name val="Times New Roman"/>
      <family val="1"/>
    </font>
    <font>
      <sz val="10"/>
      <name val="Arial"/>
      <family val="2"/>
    </font>
    <font>
      <b/>
      <sz val="10"/>
      <name val="Arial"/>
      <family val="2"/>
    </font>
    <font>
      <sz val="9"/>
      <name val="Times New Roman"/>
      <family val="1"/>
    </font>
    <font>
      <b/>
      <sz val="9"/>
      <name val="Times New Roman"/>
      <family val="1"/>
    </font>
    <font>
      <b/>
      <i/>
      <sz val="10"/>
      <name val="Times New Roman"/>
      <family val="1"/>
    </font>
    <font>
      <sz val="10"/>
      <color rgb="FFFF0000"/>
      <name val="Times New Roman"/>
      <family val="1"/>
    </font>
  </fonts>
  <fills count="7">
    <fill>
      <patternFill patternType="none"/>
    </fill>
    <fill>
      <patternFill patternType="gray125"/>
    </fill>
    <fill>
      <patternFill patternType="solid">
        <fgColor indexed="12"/>
        <bgColor indexed="64"/>
      </patternFill>
    </fill>
    <fill>
      <patternFill patternType="solid">
        <fgColor indexed="9"/>
        <bgColor indexed="64"/>
      </patternFill>
    </fill>
    <fill>
      <patternFill patternType="solid">
        <fgColor indexed="15"/>
        <bgColor indexed="64"/>
      </patternFill>
    </fill>
    <fill>
      <patternFill patternType="solid">
        <fgColor indexed="48"/>
        <bgColor indexed="64"/>
      </patternFill>
    </fill>
    <fill>
      <patternFill patternType="solid">
        <fgColor theme="0"/>
        <bgColor indexed="64"/>
      </patternFill>
    </fill>
  </fills>
  <borders count="1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60">
    <xf numFmtId="0" fontId="0" fillId="0" borderId="0" xfId="0"/>
    <xf numFmtId="0" fontId="3" fillId="0" borderId="0" xfId="0" applyFont="1"/>
    <xf numFmtId="0" fontId="3" fillId="0" borderId="1" xfId="0" applyFont="1" applyBorder="1"/>
    <xf numFmtId="0" fontId="3" fillId="0" borderId="0"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5" fillId="2" borderId="0" xfId="0" applyFont="1" applyFill="1" applyBorder="1"/>
    <xf numFmtId="0" fontId="6" fillId="2" borderId="0" xfId="0" applyFont="1" applyFill="1" applyBorder="1"/>
    <xf numFmtId="0" fontId="2" fillId="0" borderId="0" xfId="0" applyFont="1" applyBorder="1"/>
    <xf numFmtId="0" fontId="2" fillId="0" borderId="0" xfId="0" applyFont="1"/>
    <xf numFmtId="0" fontId="2" fillId="0" borderId="1" xfId="0" applyFont="1" applyBorder="1"/>
    <xf numFmtId="0" fontId="2" fillId="0" borderId="2" xfId="0" applyFont="1" applyBorder="1"/>
    <xf numFmtId="169" fontId="2" fillId="0" borderId="0" xfId="3" applyNumberFormat="1" applyFont="1"/>
    <xf numFmtId="0" fontId="3" fillId="3" borderId="1" xfId="0" applyFont="1" applyFill="1" applyBorder="1"/>
    <xf numFmtId="0" fontId="3" fillId="3" borderId="0" xfId="0" applyFont="1" applyFill="1" applyBorder="1"/>
    <xf numFmtId="0" fontId="2" fillId="3" borderId="0" xfId="0" quotePrefix="1" applyFont="1" applyFill="1" applyBorder="1" applyAlignment="1">
      <alignment horizontal="right"/>
    </xf>
    <xf numFmtId="0" fontId="3" fillId="3" borderId="2" xfId="0" applyFont="1" applyFill="1" applyBorder="1"/>
    <xf numFmtId="0" fontId="2" fillId="3" borderId="6" xfId="0" applyFont="1" applyFill="1" applyBorder="1"/>
    <xf numFmtId="0" fontId="2" fillId="3" borderId="6" xfId="0" applyFont="1" applyFill="1" applyBorder="1" applyAlignment="1">
      <alignment horizontal="right"/>
    </xf>
    <xf numFmtId="44" fontId="4" fillId="3" borderId="0" xfId="2" applyFont="1" applyFill="1" applyBorder="1"/>
    <xf numFmtId="44" fontId="4" fillId="3" borderId="0" xfId="2" applyFont="1" applyFill="1" applyBorder="1" applyAlignment="1">
      <alignment horizontal="right"/>
    </xf>
    <xf numFmtId="169" fontId="7" fillId="3" borderId="0" xfId="3" applyNumberFormat="1" applyFont="1" applyFill="1" applyBorder="1"/>
    <xf numFmtId="3" fontId="7" fillId="3" borderId="0" xfId="1" applyNumberFormat="1" applyFont="1" applyFill="1" applyBorder="1" applyAlignment="1">
      <alignment horizontal="right"/>
    </xf>
    <xf numFmtId="10" fontId="7" fillId="3" borderId="0" xfId="3" applyNumberFormat="1" applyFont="1" applyFill="1" applyBorder="1"/>
    <xf numFmtId="0" fontId="3" fillId="3" borderId="3" xfId="0" applyFont="1" applyFill="1" applyBorder="1"/>
    <xf numFmtId="0" fontId="3" fillId="3" borderId="4" xfId="0" applyFont="1" applyFill="1" applyBorder="1"/>
    <xf numFmtId="0" fontId="3" fillId="3" borderId="5" xfId="0" applyFont="1" applyFill="1" applyBorder="1"/>
    <xf numFmtId="0" fontId="3" fillId="3" borderId="7" xfId="0" applyFont="1" applyFill="1" applyBorder="1"/>
    <xf numFmtId="0" fontId="3" fillId="3" borderId="8" xfId="0" applyFont="1" applyFill="1" applyBorder="1"/>
    <xf numFmtId="0" fontId="3" fillId="3" borderId="9" xfId="0" applyFont="1" applyFill="1" applyBorder="1"/>
    <xf numFmtId="0" fontId="2" fillId="3" borderId="0" xfId="0" applyFont="1" applyFill="1" applyBorder="1"/>
    <xf numFmtId="0" fontId="2" fillId="3" borderId="0" xfId="0" applyFont="1" applyFill="1" applyBorder="1" applyAlignment="1">
      <alignment horizontal="right"/>
    </xf>
    <xf numFmtId="0" fontId="3" fillId="3" borderId="0" xfId="0" applyFont="1" applyFill="1" applyBorder="1" applyAlignment="1">
      <alignment horizontal="left"/>
    </xf>
    <xf numFmtId="10" fontId="2" fillId="3" borderId="0" xfId="3" applyNumberFormat="1" applyFont="1" applyFill="1"/>
    <xf numFmtId="10" fontId="2" fillId="3" borderId="0" xfId="3" applyNumberFormat="1" applyFont="1" applyFill="1" applyBorder="1"/>
    <xf numFmtId="10" fontId="7" fillId="3" borderId="0" xfId="3" applyNumberFormat="1" applyFont="1" applyFill="1" applyBorder="1" applyAlignment="1">
      <alignment horizontal="right"/>
    </xf>
    <xf numFmtId="10" fontId="7" fillId="3" borderId="0" xfId="0" applyNumberFormat="1" applyFont="1" applyFill="1" applyBorder="1"/>
    <xf numFmtId="0" fontId="7" fillId="3" borderId="0" xfId="0" applyFont="1" applyFill="1" applyBorder="1" applyAlignment="1">
      <alignment horizontal="right"/>
    </xf>
    <xf numFmtId="165" fontId="4" fillId="3" borderId="0" xfId="1" applyNumberFormat="1" applyFont="1" applyFill="1" applyBorder="1"/>
    <xf numFmtId="165" fontId="4" fillId="3" borderId="0" xfId="1" applyNumberFormat="1" applyFont="1" applyFill="1" applyBorder="1" applyAlignment="1">
      <alignment horizontal="right"/>
    </xf>
    <xf numFmtId="165" fontId="4" fillId="3" borderId="6" xfId="1" applyNumberFormat="1" applyFont="1" applyFill="1" applyBorder="1" applyAlignment="1">
      <alignment horizontal="right"/>
    </xf>
    <xf numFmtId="165" fontId="2" fillId="3" borderId="0" xfId="1" applyNumberFormat="1" applyFont="1" applyFill="1" applyBorder="1" applyAlignment="1">
      <alignment horizontal="right"/>
    </xf>
    <xf numFmtId="0" fontId="3" fillId="3" borderId="6" xfId="0" applyFont="1" applyFill="1" applyBorder="1" applyAlignment="1">
      <alignment horizontal="left"/>
    </xf>
    <xf numFmtId="0" fontId="3" fillId="3" borderId="6" xfId="0" applyFont="1" applyFill="1" applyBorder="1"/>
    <xf numFmtId="44" fontId="4" fillId="3" borderId="6" xfId="2" applyFont="1" applyFill="1" applyBorder="1" applyAlignment="1">
      <alignment horizontal="right"/>
    </xf>
    <xf numFmtId="0" fontId="3" fillId="3" borderId="0" xfId="0" quotePrefix="1" applyFont="1" applyFill="1" applyBorder="1" applyAlignment="1">
      <alignment horizontal="center"/>
    </xf>
    <xf numFmtId="167" fontId="4" fillId="3" borderId="0" xfId="2" applyNumberFormat="1" applyFont="1" applyFill="1" applyBorder="1"/>
    <xf numFmtId="167" fontId="2" fillId="3" borderId="0" xfId="2" applyNumberFormat="1" applyFont="1" applyFill="1" applyBorder="1"/>
    <xf numFmtId="165" fontId="4" fillId="3" borderId="10" xfId="1" applyNumberFormat="1" applyFont="1" applyFill="1" applyBorder="1"/>
    <xf numFmtId="44" fontId="7" fillId="3" borderId="0" xfId="2" applyFont="1" applyFill="1" applyBorder="1"/>
    <xf numFmtId="44" fontId="2" fillId="3" borderId="0" xfId="2" applyFont="1" applyFill="1" applyBorder="1"/>
    <xf numFmtId="167" fontId="7" fillId="3" borderId="0" xfId="2" applyNumberFormat="1" applyFont="1" applyFill="1" applyBorder="1"/>
    <xf numFmtId="0" fontId="3" fillId="3" borderId="0" xfId="0" applyFont="1" applyFill="1"/>
    <xf numFmtId="0" fontId="2" fillId="3" borderId="1" xfId="0" applyFont="1" applyFill="1" applyBorder="1"/>
    <xf numFmtId="0" fontId="4" fillId="3" borderId="0" xfId="0" applyFont="1" applyFill="1" applyBorder="1" applyAlignment="1">
      <alignment horizontal="left"/>
    </xf>
    <xf numFmtId="0" fontId="8" fillId="3" borderId="0" xfId="0" applyFont="1" applyFill="1" applyBorder="1" applyAlignment="1">
      <alignment horizontal="left"/>
    </xf>
    <xf numFmtId="0" fontId="2" fillId="3" borderId="2" xfId="0" applyFont="1" applyFill="1" applyBorder="1"/>
    <xf numFmtId="0" fontId="4" fillId="3" borderId="6" xfId="0" applyFont="1" applyFill="1" applyBorder="1"/>
    <xf numFmtId="0" fontId="4" fillId="3" borderId="0" xfId="0" applyFont="1" applyFill="1" applyBorder="1"/>
    <xf numFmtId="0" fontId="2" fillId="3" borderId="0" xfId="0" applyFont="1" applyFill="1" applyBorder="1" applyAlignment="1">
      <alignment horizontal="left"/>
    </xf>
    <xf numFmtId="9" fontId="4" fillId="3" borderId="0" xfId="3" applyNumberFormat="1" applyFont="1" applyFill="1" applyBorder="1"/>
    <xf numFmtId="9" fontId="4" fillId="3" borderId="0" xfId="0" applyNumberFormat="1" applyFont="1" applyFill="1" applyBorder="1"/>
    <xf numFmtId="164" fontId="4" fillId="3" borderId="0" xfId="1" applyNumberFormat="1" applyFont="1" applyFill="1" applyBorder="1" applyAlignment="1">
      <alignment horizontal="right"/>
    </xf>
    <xf numFmtId="164" fontId="4" fillId="3" borderId="0" xfId="1" applyNumberFormat="1" applyFont="1" applyFill="1" applyBorder="1"/>
    <xf numFmtId="170" fontId="2" fillId="3" borderId="0" xfId="1" applyNumberFormat="1" applyFont="1" applyFill="1" applyBorder="1"/>
    <xf numFmtId="43" fontId="2" fillId="3" borderId="0" xfId="1" applyFont="1" applyFill="1" applyBorder="1"/>
    <xf numFmtId="168" fontId="2" fillId="3" borderId="0" xfId="3" applyNumberFormat="1" applyFont="1" applyFill="1" applyBorder="1"/>
    <xf numFmtId="0" fontId="2" fillId="3" borderId="3" xfId="0" applyFont="1" applyFill="1" applyBorder="1"/>
    <xf numFmtId="0" fontId="2" fillId="3" borderId="4" xfId="0" applyFont="1" applyFill="1" applyBorder="1"/>
    <xf numFmtId="0" fontId="2" fillId="3" borderId="5" xfId="0" applyFont="1" applyFill="1" applyBorder="1"/>
    <xf numFmtId="0" fontId="2" fillId="3" borderId="7" xfId="0" applyFont="1" applyFill="1" applyBorder="1"/>
    <xf numFmtId="0" fontId="2" fillId="3" borderId="8" xfId="0" applyFont="1" applyFill="1" applyBorder="1"/>
    <xf numFmtId="0" fontId="2" fillId="3" borderId="9" xfId="0" applyFont="1" applyFill="1" applyBorder="1"/>
    <xf numFmtId="7" fontId="4" fillId="3" borderId="0" xfId="1" applyNumberFormat="1" applyFont="1" applyFill="1" applyBorder="1"/>
    <xf numFmtId="43" fontId="3" fillId="3" borderId="0" xfId="1" applyFont="1" applyFill="1" applyBorder="1"/>
    <xf numFmtId="168" fontId="4" fillId="3" borderId="0" xfId="3" applyNumberFormat="1" applyFont="1" applyFill="1" applyBorder="1"/>
    <xf numFmtId="7" fontId="2" fillId="3" borderId="0" xfId="1" applyNumberFormat="1" applyFont="1" applyFill="1" applyBorder="1"/>
    <xf numFmtId="7" fontId="2" fillId="3" borderId="10" xfId="0" applyNumberFormat="1" applyFont="1" applyFill="1" applyBorder="1"/>
    <xf numFmtId="43" fontId="2" fillId="3" borderId="0" xfId="0" applyNumberFormat="1" applyFont="1" applyFill="1" applyBorder="1"/>
    <xf numFmtId="7" fontId="2" fillId="3" borderId="0" xfId="0" applyNumberFormat="1" applyFont="1" applyFill="1" applyBorder="1"/>
    <xf numFmtId="9" fontId="7" fillId="3" borderId="0" xfId="3" applyFont="1" applyFill="1" applyBorder="1"/>
    <xf numFmtId="7" fontId="2" fillId="3" borderId="0" xfId="3" applyNumberFormat="1" applyFont="1" applyFill="1" applyBorder="1"/>
    <xf numFmtId="0" fontId="2" fillId="3" borderId="0" xfId="0" applyFont="1" applyFill="1" applyBorder="1" applyAlignment="1">
      <alignment horizontal="center"/>
    </xf>
    <xf numFmtId="0" fontId="2" fillId="3" borderId="8" xfId="0" applyFont="1" applyFill="1" applyBorder="1" applyAlignment="1">
      <alignment horizontal="right"/>
    </xf>
    <xf numFmtId="167" fontId="3" fillId="3" borderId="0" xfId="0" applyNumberFormat="1" applyFont="1" applyFill="1" applyBorder="1"/>
    <xf numFmtId="165" fontId="3" fillId="3" borderId="0" xfId="1" applyNumberFormat="1" applyFont="1" applyFill="1" applyBorder="1"/>
    <xf numFmtId="167" fontId="2" fillId="3" borderId="0" xfId="2" applyNumberFormat="1" applyFont="1" applyFill="1" applyBorder="1" applyAlignment="1">
      <alignment horizontal="right"/>
    </xf>
    <xf numFmtId="167" fontId="2" fillId="3" borderId="0" xfId="0" applyNumberFormat="1" applyFont="1" applyFill="1" applyBorder="1"/>
    <xf numFmtId="0" fontId="2" fillId="3" borderId="6" xfId="0" quotePrefix="1" applyFont="1" applyFill="1" applyBorder="1" applyAlignment="1">
      <alignment horizontal="right"/>
    </xf>
    <xf numFmtId="167" fontId="4" fillId="3" borderId="0" xfId="2" applyNumberFormat="1" applyFont="1" applyFill="1" applyBorder="1" applyAlignment="1">
      <alignment horizontal="right"/>
    </xf>
    <xf numFmtId="0" fontId="11" fillId="3" borderId="4" xfId="0" applyFont="1" applyFill="1" applyBorder="1"/>
    <xf numFmtId="0" fontId="11" fillId="3" borderId="0" xfId="0" applyFont="1" applyFill="1" applyBorder="1"/>
    <xf numFmtId="0" fontId="12" fillId="3" borderId="0" xfId="0" applyFont="1" applyFill="1" applyBorder="1"/>
    <xf numFmtId="0" fontId="13" fillId="3" borderId="0" xfId="0" applyFont="1" applyFill="1" applyBorder="1" applyAlignment="1">
      <alignment horizontal="center"/>
    </xf>
    <xf numFmtId="168" fontId="2" fillId="3" borderId="6" xfId="3" applyNumberFormat="1" applyFont="1" applyFill="1" applyBorder="1"/>
    <xf numFmtId="9" fontId="2" fillId="3" borderId="0" xfId="3" applyNumberFormat="1" applyFont="1" applyFill="1" applyBorder="1"/>
    <xf numFmtId="9" fontId="2" fillId="3" borderId="0" xfId="3" applyFont="1" applyFill="1" applyBorder="1" applyAlignment="1">
      <alignment horizontal="right"/>
    </xf>
    <xf numFmtId="0" fontId="7" fillId="3" borderId="0" xfId="0" applyFont="1" applyFill="1" applyBorder="1"/>
    <xf numFmtId="43" fontId="4" fillId="3" borderId="0" xfId="1" applyFont="1" applyFill="1" applyBorder="1"/>
    <xf numFmtId="10" fontId="3" fillId="3" borderId="0" xfId="3" applyNumberFormat="1" applyFont="1" applyFill="1" applyBorder="1"/>
    <xf numFmtId="43" fontId="7" fillId="3" borderId="0" xfId="1" applyFont="1" applyFill="1" applyBorder="1" applyAlignment="1">
      <alignment horizontal="right"/>
    </xf>
    <xf numFmtId="10" fontId="2" fillId="4" borderId="10" xfId="3" applyNumberFormat="1" applyFont="1" applyFill="1" applyBorder="1"/>
    <xf numFmtId="166" fontId="4" fillId="3" borderId="0" xfId="1" applyNumberFormat="1" applyFont="1" applyFill="1" applyBorder="1"/>
    <xf numFmtId="0" fontId="3" fillId="3" borderId="0" xfId="0" applyFont="1" applyFill="1" applyBorder="1" applyAlignment="1"/>
    <xf numFmtId="0" fontId="3" fillId="3" borderId="0" xfId="0" applyFont="1" applyFill="1" applyAlignment="1"/>
    <xf numFmtId="0" fontId="3" fillId="3" borderId="0" xfId="0" applyFont="1" applyFill="1" applyAlignment="1">
      <alignment vertical="center"/>
    </xf>
    <xf numFmtId="0" fontId="7" fillId="3" borderId="8" xfId="0" applyFont="1" applyFill="1" applyBorder="1" applyAlignment="1">
      <alignment horizontal="center"/>
    </xf>
    <xf numFmtId="171" fontId="4" fillId="3" borderId="0" xfId="1" applyNumberFormat="1" applyFont="1" applyFill="1" applyBorder="1"/>
    <xf numFmtId="171" fontId="2" fillId="3" borderId="0" xfId="1" applyNumberFormat="1" applyFont="1" applyFill="1" applyBorder="1"/>
    <xf numFmtId="0" fontId="0" fillId="3" borderId="0" xfId="0" applyFill="1" applyBorder="1" applyAlignment="1">
      <alignment horizontal="center"/>
    </xf>
    <xf numFmtId="169" fontId="2" fillId="4" borderId="10" xfId="3" applyNumberFormat="1" applyFont="1" applyFill="1" applyBorder="1"/>
    <xf numFmtId="43" fontId="4" fillId="3" borderId="0" xfId="1" applyFont="1" applyFill="1" applyBorder="1" applyAlignment="1">
      <alignment horizontal="right"/>
    </xf>
    <xf numFmtId="165" fontId="2" fillId="4" borderId="10" xfId="1" applyNumberFormat="1" applyFont="1" applyFill="1" applyBorder="1"/>
    <xf numFmtId="167" fontId="2" fillId="4" borderId="10" xfId="0" applyNumberFormat="1" applyFont="1" applyFill="1" applyBorder="1"/>
    <xf numFmtId="44" fontId="2" fillId="4" borderId="10" xfId="0" applyNumberFormat="1" applyFont="1" applyFill="1" applyBorder="1"/>
    <xf numFmtId="167" fontId="2" fillId="4" borderId="10" xfId="2" applyNumberFormat="1" applyFont="1" applyFill="1" applyBorder="1"/>
    <xf numFmtId="165" fontId="2" fillId="4" borderId="10" xfId="0" applyNumberFormat="1" applyFont="1" applyFill="1" applyBorder="1"/>
    <xf numFmtId="168" fontId="2" fillId="4" borderId="10" xfId="3" applyNumberFormat="1" applyFont="1" applyFill="1" applyBorder="1"/>
    <xf numFmtId="170" fontId="2" fillId="4" borderId="10" xfId="1" applyNumberFormat="1" applyFont="1" applyFill="1" applyBorder="1"/>
    <xf numFmtId="7" fontId="2" fillId="4" borderId="10" xfId="0" applyNumberFormat="1" applyFont="1" applyFill="1" applyBorder="1"/>
    <xf numFmtId="43" fontId="2" fillId="4" borderId="10" xfId="1" applyFont="1" applyFill="1" applyBorder="1"/>
    <xf numFmtId="168" fontId="2" fillId="4" borderId="0" xfId="3" applyNumberFormat="1" applyFont="1" applyFill="1" applyBorder="1"/>
    <xf numFmtId="0" fontId="2" fillId="6" borderId="8" xfId="0" applyFont="1" applyFill="1" applyBorder="1"/>
    <xf numFmtId="0" fontId="2" fillId="6" borderId="9" xfId="0" applyFont="1" applyFill="1" applyBorder="1"/>
    <xf numFmtId="0" fontId="2" fillId="6" borderId="7" xfId="0" applyFont="1" applyFill="1" applyBorder="1"/>
    <xf numFmtId="0" fontId="3" fillId="3" borderId="0" xfId="0" applyFont="1" applyFill="1" applyBorder="1" applyAlignment="1">
      <alignment horizontal="right"/>
    </xf>
    <xf numFmtId="0" fontId="14" fillId="3" borderId="0" xfId="0" applyFont="1" applyFill="1" applyBorder="1" applyAlignment="1"/>
    <xf numFmtId="0" fontId="14" fillId="3" borderId="0" xfId="0" quotePrefix="1" applyFont="1" applyFill="1" applyBorder="1" applyAlignment="1">
      <alignment horizontal="center"/>
    </xf>
    <xf numFmtId="0" fontId="3" fillId="3" borderId="0" xfId="0" applyFont="1" applyFill="1" applyBorder="1" applyAlignment="1">
      <alignment wrapText="1"/>
    </xf>
    <xf numFmtId="0" fontId="0" fillId="0" borderId="0" xfId="0" applyAlignment="1">
      <alignment wrapText="1"/>
    </xf>
    <xf numFmtId="0" fontId="5" fillId="2" borderId="0" xfId="0" applyFont="1" applyFill="1" applyBorder="1" applyAlignment="1">
      <alignment wrapText="1"/>
    </xf>
    <xf numFmtId="0" fontId="3" fillId="5" borderId="0" xfId="0" applyFont="1" applyFill="1" applyBorder="1" applyAlignment="1">
      <alignment wrapText="1"/>
    </xf>
    <xf numFmtId="0" fontId="0" fillId="5" borderId="0" xfId="0" applyFill="1" applyAlignment="1">
      <alignment wrapText="1"/>
    </xf>
    <xf numFmtId="0" fontId="3" fillId="3" borderId="0" xfId="0" applyFont="1" applyFill="1" applyBorder="1" applyAlignment="1">
      <alignment horizontal="left" vertical="center" wrapText="1"/>
    </xf>
    <xf numFmtId="0" fontId="3" fillId="3" borderId="0" xfId="0" applyNumberFormat="1" applyFont="1" applyFill="1" applyBorder="1" applyAlignment="1">
      <alignment vertical="center" wrapText="1"/>
    </xf>
    <xf numFmtId="0" fontId="0" fillId="3" borderId="0" xfId="0" applyFill="1" applyAlignment="1">
      <alignment vertical="center" wrapText="1"/>
    </xf>
    <xf numFmtId="0" fontId="3" fillId="0" borderId="0" xfId="0" applyFont="1" applyAlignment="1">
      <alignment wrapText="1"/>
    </xf>
    <xf numFmtId="0" fontId="3" fillId="3" borderId="0" xfId="0" applyNumberFormat="1" applyFont="1" applyFill="1" applyBorder="1" applyAlignment="1">
      <alignment horizontal="left" vertical="center" wrapText="1"/>
    </xf>
    <xf numFmtId="0" fontId="0" fillId="0" borderId="0" xfId="0" applyAlignment="1">
      <alignment horizontal="left" vertical="center" wrapText="1"/>
    </xf>
    <xf numFmtId="0" fontId="3" fillId="3" borderId="0" xfId="0" applyFont="1" applyFill="1" applyAlignment="1">
      <alignment vertical="center" wrapText="1"/>
    </xf>
    <xf numFmtId="0" fontId="0" fillId="0" borderId="0" xfId="0" applyAlignment="1">
      <alignment vertical="center" wrapText="1"/>
    </xf>
    <xf numFmtId="0" fontId="2" fillId="3" borderId="0" xfId="0" applyFont="1" applyFill="1" applyBorder="1" applyAlignment="1">
      <alignment wrapText="1"/>
    </xf>
    <xf numFmtId="0" fontId="5" fillId="2" borderId="0" xfId="0" applyFont="1" applyFill="1" applyBorder="1" applyAlignment="1"/>
    <xf numFmtId="0" fontId="0" fillId="0" borderId="0" xfId="0" applyAlignment="1"/>
    <xf numFmtId="0" fontId="2" fillId="3" borderId="0" xfId="0" applyFont="1" applyFill="1" applyBorder="1" applyAlignment="1">
      <alignment horizontal="left" vertical="top" wrapText="1"/>
    </xf>
    <xf numFmtId="0" fontId="0" fillId="3" borderId="0" xfId="0" applyFill="1" applyAlignment="1">
      <alignment wrapText="1"/>
    </xf>
    <xf numFmtId="0" fontId="3" fillId="3" borderId="0" xfId="0" applyNumberFormat="1" applyFont="1" applyFill="1" applyBorder="1" applyAlignment="1">
      <alignment wrapText="1"/>
    </xf>
    <xf numFmtId="0" fontId="3" fillId="3" borderId="0" xfId="0" applyFont="1" applyFill="1" applyBorder="1" applyAlignment="1">
      <alignment horizontal="left" vertical="top" wrapText="1"/>
    </xf>
    <xf numFmtId="0" fontId="3" fillId="3" borderId="0" xfId="0" applyFont="1" applyFill="1" applyBorder="1" applyAlignment="1">
      <alignment vertical="center" wrapText="1"/>
    </xf>
    <xf numFmtId="0" fontId="0" fillId="0" borderId="0" xfId="0" applyBorder="1" applyAlignment="1"/>
    <xf numFmtId="0" fontId="9" fillId="3" borderId="0" xfId="0" applyFont="1" applyFill="1" applyBorder="1" applyAlignment="1">
      <alignment vertical="center" wrapText="1"/>
    </xf>
    <xf numFmtId="0" fontId="9" fillId="3" borderId="0" xfId="0" applyFont="1" applyFill="1" applyBorder="1" applyAlignment="1">
      <alignment wrapText="1"/>
    </xf>
    <xf numFmtId="0" fontId="9" fillId="3" borderId="0" xfId="0" applyFont="1" applyFill="1" applyAlignment="1">
      <alignment wrapText="1"/>
    </xf>
    <xf numFmtId="0" fontId="2" fillId="3" borderId="6" xfId="0" applyFont="1" applyFill="1" applyBorder="1" applyAlignment="1">
      <alignment horizontal="center"/>
    </xf>
    <xf numFmtId="0" fontId="10" fillId="3" borderId="6" xfId="0" applyFont="1" applyFill="1" applyBorder="1" applyAlignment="1">
      <alignment horizontal="center"/>
    </xf>
    <xf numFmtId="0" fontId="12" fillId="3" borderId="0" xfId="0" applyFont="1" applyFill="1" applyBorder="1" applyAlignment="1">
      <alignment vertical="center" wrapText="1"/>
    </xf>
    <xf numFmtId="0" fontId="13" fillId="3" borderId="0" xfId="0" applyFont="1" applyFill="1" applyBorder="1" applyAlignment="1">
      <alignment horizontal="center"/>
    </xf>
    <xf numFmtId="0" fontId="0" fillId="0" borderId="0" xfId="0" applyBorder="1" applyAlignment="1">
      <alignment horizontal="center"/>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usernames" Target="revisions/userNam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825D589A-8F74-4FE4-88E9-16E6C5C74565}" diskRevisions="1" revisionId="22" version="8">
  <header guid="{C952FC2A-3674-4A32-B5FF-C6A6C7ED443E}" dateTime="2012-09-11T12:13:38" maxSheetId="16" userName="Juliet" r:id="rId1">
    <sheetIdMap count="15">
      <sheetId val="1"/>
      <sheetId val="2"/>
      <sheetId val="3"/>
      <sheetId val="4"/>
      <sheetId val="5"/>
      <sheetId val="6"/>
      <sheetId val="7"/>
      <sheetId val="8"/>
      <sheetId val="9"/>
      <sheetId val="10"/>
      <sheetId val="11"/>
      <sheetId val="12"/>
      <sheetId val="13"/>
      <sheetId val="14"/>
      <sheetId val="15"/>
    </sheetIdMap>
  </header>
  <header guid="{50967F70-FA18-4E59-B417-CC6D470C0DBA}" dateTime="2012-09-11T12:21:00" maxSheetId="16" userName="Juliet" r:id="rId2" minRId="1">
    <sheetIdMap count="15">
      <sheetId val="1"/>
      <sheetId val="2"/>
      <sheetId val="3"/>
      <sheetId val="4"/>
      <sheetId val="5"/>
      <sheetId val="6"/>
      <sheetId val="7"/>
      <sheetId val="8"/>
      <sheetId val="9"/>
      <sheetId val="10"/>
      <sheetId val="11"/>
      <sheetId val="12"/>
      <sheetId val="13"/>
      <sheetId val="14"/>
      <sheetId val="15"/>
    </sheetIdMap>
  </header>
  <header guid="{4541F302-DB57-42C0-A39C-C0F32E713BAD}" dateTime="2012-09-11T12:47:43" maxSheetId="16" userName="Juliet" r:id="rId3" minRId="2">
    <sheetIdMap count="15">
      <sheetId val="1"/>
      <sheetId val="2"/>
      <sheetId val="3"/>
      <sheetId val="4"/>
      <sheetId val="5"/>
      <sheetId val="6"/>
      <sheetId val="7"/>
      <sheetId val="8"/>
      <sheetId val="9"/>
      <sheetId val="10"/>
      <sheetId val="11"/>
      <sheetId val="12"/>
      <sheetId val="13"/>
      <sheetId val="14"/>
      <sheetId val="15"/>
    </sheetIdMap>
  </header>
  <header guid="{92FD51BD-AE57-4327-BCEE-70647F29EE8A}" dateTime="2012-09-11T13:08:53" maxSheetId="16" userName="Juliet" r:id="rId4" minRId="3">
    <sheetIdMap count="15">
      <sheetId val="1"/>
      <sheetId val="2"/>
      <sheetId val="3"/>
      <sheetId val="4"/>
      <sheetId val="5"/>
      <sheetId val="6"/>
      <sheetId val="7"/>
      <sheetId val="8"/>
      <sheetId val="9"/>
      <sheetId val="10"/>
      <sheetId val="11"/>
      <sheetId val="12"/>
      <sheetId val="13"/>
      <sheetId val="14"/>
      <sheetId val="15"/>
    </sheetIdMap>
  </header>
  <header guid="{B1D2845A-E269-4361-9C00-D8B244B75D99}" dateTime="2012-09-11T13:11:50" maxSheetId="16" userName="Juliet" r:id="rId5" minRId="4" maxRId="5">
    <sheetIdMap count="15">
      <sheetId val="1"/>
      <sheetId val="2"/>
      <sheetId val="3"/>
      <sheetId val="4"/>
      <sheetId val="5"/>
      <sheetId val="6"/>
      <sheetId val="7"/>
      <sheetId val="8"/>
      <sheetId val="9"/>
      <sheetId val="10"/>
      <sheetId val="11"/>
      <sheetId val="12"/>
      <sheetId val="13"/>
      <sheetId val="14"/>
      <sheetId val="15"/>
    </sheetIdMap>
  </header>
  <header guid="{EC9FD408-FA8B-4716-AA32-7DC036B430BD}" dateTime="2012-09-11T13:16:38" maxSheetId="16" userName="Juliet" r:id="rId6" minRId="6">
    <sheetIdMap count="15">
      <sheetId val="1"/>
      <sheetId val="2"/>
      <sheetId val="3"/>
      <sheetId val="4"/>
      <sheetId val="5"/>
      <sheetId val="6"/>
      <sheetId val="7"/>
      <sheetId val="8"/>
      <sheetId val="9"/>
      <sheetId val="10"/>
      <sheetId val="11"/>
      <sheetId val="12"/>
      <sheetId val="13"/>
      <sheetId val="14"/>
      <sheetId val="15"/>
    </sheetIdMap>
  </header>
  <header guid="{26413C3F-33DD-4D99-B38A-D94F9D584ED5}" dateTime="2012-09-11T13:18:35" maxSheetId="16" userName="Juliet" r:id="rId7" minRId="7">
    <sheetIdMap count="15">
      <sheetId val="1"/>
      <sheetId val="2"/>
      <sheetId val="3"/>
      <sheetId val="4"/>
      <sheetId val="5"/>
      <sheetId val="6"/>
      <sheetId val="7"/>
      <sheetId val="8"/>
      <sheetId val="9"/>
      <sheetId val="10"/>
      <sheetId val="11"/>
      <sheetId val="12"/>
      <sheetId val="13"/>
      <sheetId val="14"/>
      <sheetId val="15"/>
    </sheetIdMap>
  </header>
  <header guid="{825D589A-8F74-4FE4-88E9-16E6C5C74565}" dateTime="2012-09-17T14:32:38" maxSheetId="16" userName="Juliet" r:id="rId8" minRId="8" maxRId="22">
    <sheetIdMap count="15">
      <sheetId val="1"/>
      <sheetId val="2"/>
      <sheetId val="3"/>
      <sheetId val="4"/>
      <sheetId val="5"/>
      <sheetId val="6"/>
      <sheetId val="7"/>
      <sheetId val="8"/>
      <sheetId val="9"/>
      <sheetId val="10"/>
      <sheetId val="11"/>
      <sheetId val="12"/>
      <sheetId val="13"/>
      <sheetId val="14"/>
      <sheetId val="15"/>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2">
    <oc r="B15" t="inlineStr">
      <is>
        <t>Analysis of Japanese yen-Denominated Debt</t>
      </is>
    </oc>
    <nc r="B15" t="inlineStr">
      <is>
        <t>Analysis of Japanese yen-denominated Debt</t>
      </is>
    </nc>
  </rcc>
  <rcv guid="{3965A08B-B923-421F-83A7-2DD0D66A2279}" action="delete"/>
  <rcv guid="{3965A08B-B923-421F-83A7-2DD0D66A2279}"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13">
    <oc r="B4" t="inlineStr">
      <is>
        <t>Harrison Equipment of Denver, Colorado purchases all of its hydraulic tubing from manufacturers in mainland China. The company has recently completed a corporate-wide initiative in six sigma/lean manufacturing. Completed oil field hydraulic system costs were reduced 4% over a one-year period, from $880,000 to $844,800. The company is now worried that all of the hydraulic tubing that goes into the systems (making up 20% of their total costs) will be hit by the potential revaluation of the Chinese yuan -- if some in Washington get their way. How would a 12% revaluation of the yuan against the dollar impact total system costs?</t>
      </is>
    </oc>
    <nc r="B4" t="inlineStr">
      <is>
        <t>Harrison Equipment of Denver, Colorado purchases all of its hydraulic tubing from manufacturers in mainland China. The company has recently completed a corporate-wide initiative in six sigma/lean manufacturing. Completed oil field hydraulic system costs were reduced 4% over a one-year period, from $880,000 to $844,800. The company is now worried that all of the hydraulic tubing that goes into the systems (making up 20% of their total costs) will be hit by the potential revaluation of the Chinese yuan -- if some in Washington get their way. How would a 12% revaluation of the yuan against the dollar affect total system costs?</t>
      </is>
    </nc>
  </rcc>
  <rcv guid="{3965A08B-B923-421F-83A7-2DD0D66A2279}" action="delete"/>
  <rcv guid="{3965A08B-B923-421F-83A7-2DD0D66A2279}"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14">
    <oc r="B4" t="inlineStr">
      <is>
        <t xml:space="preserve">Mattel (US) achieved significant sales growth in its major international regions between 2001 and 2004. In its filings with the United States Security and Exchange Commission (SEC), it reported what percentage change in regional sales occurred as a result of exchange rate changes. </t>
      </is>
    </oc>
    <nc r="B4" t="inlineStr">
      <is>
        <t xml:space="preserve">Mattel (US) achieved significant sales growth in its major international regions between 2001 and 2004. In its filings with the United States Security and Exchange Commission (SEC), it reported the percentage change in regional sales that occurred as a result of exchange rate changes. </t>
      </is>
    </nc>
  </rcc>
  <rcv guid="{3965A08B-B923-421F-83A7-2DD0D66A2279}" action="delete"/>
  <rcv guid="{3965A08B-B923-421F-83A7-2DD0D66A2279}"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15">
    <oc r="B4" t="inlineStr">
      <is>
        <t xml:space="preserve">Mattel (U.S.) achieved significant sales growth in its major international regions between 2001 and 2004. In its filings with the United States Security and Exchange Commission (SEC), it reported what percentage change in regional sales occurred as a result of exchange rate changes. </t>
      </is>
    </oc>
    <nc r="B4" t="inlineStr">
      <is>
        <t xml:space="preserve">Mattel (U.S.) achieved significant sales growth in its major international regions between 2001 and 2004. In its filings with the United States Security and Exchange Commission (SEC), it reported the percentage change in regional sales that occurred as a result of exchange rate changes. </t>
      </is>
    </nc>
  </rcc>
  <rcc rId="5" sId="14">
    <oc r="B4" t="inlineStr">
      <is>
        <t xml:space="preserve">Mattel (US) achieved significant sales growth in its major international regions between 2001 and 2004. In its filings with the United States Security and Exchange Commission (SEC), it reported the percentage change in regional sales that occurred as a result of exchange rate changes. </t>
      </is>
    </oc>
    <nc r="B4" t="inlineStr">
      <is>
        <t xml:space="preserve">Mattel (U.S.) achieved significant sales growth in its major international regions between 2001 and 2004. In its filings with the United States Security and Exchange Commission (SEC), it reported the percentage change in regional sales that occurred as a result of exchange rate changes. </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 sId="15">
    <oc r="B47" t="inlineStr">
      <is>
        <t>Note:  The "net change in sales" by global region is determined by netting the change in currency rates from the calcualted percent change in gross sales. Column (3) = Column (1) + Column (2).</t>
      </is>
    </oc>
    <nc r="B47" t="inlineStr">
      <is>
        <t>Note:  The "net change in sales" by global region is determined by netting the change in currency rates from the calculated percent change in gross sales. Column (3) = Column (1) + Column (2).</t>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5">
    <oc r="B51" t="inlineStr">
      <is>
        <t>Over the 2001 to 2004 period, Mattel benefited greatly from the change in exchange rates. Only in the case of Latin America, where exchange rate changes were actually negative in impact on sales levels for the entire period, did the exchange rate changes not positively impact regional sales.</t>
      </is>
    </oc>
    <nc r="B51" t="inlineStr">
      <is>
        <t>Over the 2001 to 2004 period, Mattel benefited greatly from the change in exchange rates. Only in the case of Latin America, where exchange rate changes were actually negative in impact on sales levels for the entire period, did the exchange rate changes not positively affect regional sales.</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2">
    <oc r="B9" t="inlineStr">
      <is>
        <t>Annual yen payments on debt agreement (¥)</t>
      </is>
    </oc>
    <nc r="B9"/>
  </rcc>
  <rcc rId="9" sId="12">
    <oc r="B10" t="inlineStr">
      <is>
        <t>Average exchange rate, ¥/HK$</t>
      </is>
    </oc>
    <nc r="B10"/>
  </rcc>
  <rcc rId="10" sId="12">
    <oc r="B11" t="inlineStr">
      <is>
        <t>Annual yen debt service, HK$</t>
      </is>
    </oc>
    <nc r="B11"/>
  </rcc>
  <rcc rId="11" sId="12">
    <oc r="D8">
      <v>2008</v>
    </oc>
    <nc r="D8"/>
  </rcc>
  <rcc rId="12" sId="12" numFmtId="34">
    <oc r="D9">
      <v>12000000</v>
    </oc>
    <nc r="D9"/>
  </rcc>
  <rcc rId="13" sId="12" numFmtId="34">
    <oc r="D10">
      <v>12.28</v>
    </oc>
    <nc r="D10"/>
  </rcc>
  <rcc rId="14" sId="12">
    <oc r="F8">
      <v>2009</v>
    </oc>
    <nc r="F8"/>
  </rcc>
  <rcc rId="15" sId="12" numFmtId="34">
    <oc r="F9">
      <v>12000000</v>
    </oc>
    <nc r="F9"/>
  </rcc>
  <rcc rId="16" sId="12" numFmtId="34">
    <oc r="F10">
      <v>12.07</v>
    </oc>
    <nc r="F10"/>
  </rcc>
  <rcc rId="17" sId="12">
    <oc r="F11" t="inlineStr">
      <is>
        <t xml:space="preserve">________ </t>
      </is>
    </oc>
    <nc r="F11"/>
  </rcc>
  <rcc rId="18" sId="12">
    <oc r="H8">
      <v>2010</v>
    </oc>
    <nc r="H8"/>
  </rcc>
  <rcc rId="19" sId="12" numFmtId="34">
    <oc r="H9">
      <v>12000000</v>
    </oc>
    <nc r="H9"/>
  </rcc>
  <rcc rId="20" sId="12" numFmtId="34">
    <oc r="H10">
      <v>11.35</v>
    </oc>
    <nc r="H10"/>
  </rcc>
  <rcc rId="21" sId="12">
    <oc r="H11" t="inlineStr">
      <is>
        <t xml:space="preserve">________ </t>
      </is>
    </oc>
    <nc r="H11"/>
  </rcc>
  <rcc rId="22" sId="12">
    <oc r="D11" t="inlineStr">
      <is>
        <t xml:space="preserve">________ </t>
      </is>
    </oc>
    <nc r="D11"/>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2"/>
  <sheetViews>
    <sheetView topLeftCell="A22" workbookViewId="0">
      <selection activeCell="B45" sqref="B45"/>
    </sheetView>
  </sheetViews>
  <sheetFormatPr defaultRowHeight="12.75" x14ac:dyDescent="0.2"/>
  <cols>
    <col min="1" max="1" width="2.7109375" style="1" customWidth="1"/>
    <col min="2" max="2" width="42.7109375" style="1" customWidth="1"/>
    <col min="3" max="3" width="2.7109375" style="1" customWidth="1"/>
    <col min="4" max="4" width="10.7109375" style="1" customWidth="1"/>
    <col min="5" max="5" width="2.7109375" style="3" customWidth="1"/>
    <col min="6" max="16384" width="9.140625" style="1"/>
  </cols>
  <sheetData>
    <row r="1" spans="1:5" x14ac:dyDescent="0.2">
      <c r="A1" s="29"/>
      <c r="B1" s="30"/>
      <c r="C1" s="30"/>
      <c r="D1" s="30"/>
      <c r="E1" s="31"/>
    </row>
    <row r="2" spans="1:5" ht="15.75" customHeight="1" x14ac:dyDescent="0.25">
      <c r="A2" s="2"/>
      <c r="B2" s="132" t="s">
        <v>148</v>
      </c>
      <c r="C2" s="131"/>
      <c r="D2" s="131"/>
      <c r="E2" s="4"/>
    </row>
    <row r="3" spans="1:5" x14ac:dyDescent="0.2">
      <c r="A3" s="15"/>
      <c r="B3" s="16"/>
      <c r="C3" s="16"/>
      <c r="D3" s="17"/>
      <c r="E3" s="18"/>
    </row>
    <row r="4" spans="1:5" ht="12.75" customHeight="1" x14ac:dyDescent="0.2">
      <c r="A4" s="15"/>
      <c r="B4" s="135" t="s">
        <v>195</v>
      </c>
      <c r="C4" s="135"/>
      <c r="D4" s="135"/>
      <c r="E4" s="18"/>
    </row>
    <row r="5" spans="1:5" x14ac:dyDescent="0.2">
      <c r="A5" s="15"/>
      <c r="B5" s="135"/>
      <c r="C5" s="135"/>
      <c r="D5" s="135"/>
      <c r="E5" s="18"/>
    </row>
    <row r="6" spans="1:5" x14ac:dyDescent="0.2">
      <c r="A6" s="15"/>
      <c r="B6" s="135"/>
      <c r="C6" s="135"/>
      <c r="D6" s="135"/>
      <c r="E6" s="18"/>
    </row>
    <row r="7" spans="1:5" x14ac:dyDescent="0.2">
      <c r="A7" s="15"/>
      <c r="B7" s="135"/>
      <c r="C7" s="135"/>
      <c r="D7" s="135"/>
      <c r="E7" s="18"/>
    </row>
    <row r="8" spans="1:5" x14ac:dyDescent="0.2">
      <c r="A8" s="15"/>
      <c r="B8" s="135"/>
      <c r="C8" s="135"/>
      <c r="D8" s="135"/>
      <c r="E8" s="18"/>
    </row>
    <row r="9" spans="1:5" x14ac:dyDescent="0.2">
      <c r="A9" s="15"/>
      <c r="B9" s="135"/>
      <c r="C9" s="135"/>
      <c r="D9" s="135"/>
      <c r="E9" s="18"/>
    </row>
    <row r="10" spans="1:5" x14ac:dyDescent="0.2">
      <c r="A10" s="15"/>
      <c r="B10" s="135"/>
      <c r="C10" s="135"/>
      <c r="D10" s="135"/>
      <c r="E10" s="18"/>
    </row>
    <row r="11" spans="1:5" x14ac:dyDescent="0.2">
      <c r="A11" s="15"/>
      <c r="B11" s="16"/>
      <c r="C11" s="16"/>
      <c r="D11" s="17"/>
      <c r="E11" s="18"/>
    </row>
    <row r="12" spans="1:5" x14ac:dyDescent="0.2">
      <c r="A12" s="15"/>
      <c r="B12" s="19" t="s">
        <v>0</v>
      </c>
      <c r="C12" s="16"/>
      <c r="D12" s="20" t="s">
        <v>1</v>
      </c>
      <c r="E12" s="18"/>
    </row>
    <row r="13" spans="1:5" x14ac:dyDescent="0.2">
      <c r="A13" s="15"/>
      <c r="B13" s="16" t="s">
        <v>2</v>
      </c>
      <c r="C13" s="16"/>
      <c r="D13" s="21">
        <v>12</v>
      </c>
      <c r="E13" s="18"/>
    </row>
    <row r="14" spans="1:5" x14ac:dyDescent="0.2">
      <c r="A14" s="15"/>
      <c r="B14" s="16" t="s">
        <v>3</v>
      </c>
      <c r="C14" s="16"/>
      <c r="D14" s="21">
        <v>15</v>
      </c>
      <c r="E14" s="18"/>
    </row>
    <row r="15" spans="1:5" x14ac:dyDescent="0.2">
      <c r="A15" s="15"/>
      <c r="B15" s="16" t="s">
        <v>4</v>
      </c>
      <c r="C15" s="16"/>
      <c r="D15" s="22">
        <v>0</v>
      </c>
      <c r="E15" s="18"/>
    </row>
    <row r="16" spans="1:5" x14ac:dyDescent="0.2">
      <c r="A16" s="15"/>
      <c r="B16" s="16"/>
      <c r="C16" s="16"/>
      <c r="D16" s="16"/>
      <c r="E16" s="18"/>
    </row>
    <row r="17" spans="1:5" x14ac:dyDescent="0.2">
      <c r="A17" s="15"/>
      <c r="B17" s="16" t="s">
        <v>64</v>
      </c>
      <c r="C17" s="16"/>
      <c r="D17" s="16"/>
      <c r="E17" s="18"/>
    </row>
    <row r="18" spans="1:5" x14ac:dyDescent="0.2">
      <c r="A18" s="15"/>
      <c r="B18" s="16"/>
      <c r="C18" s="16"/>
      <c r="D18" s="16"/>
      <c r="E18" s="18"/>
    </row>
    <row r="19" spans="1:5" x14ac:dyDescent="0.2">
      <c r="A19" s="15"/>
      <c r="B19" s="16" t="s">
        <v>127</v>
      </c>
      <c r="C19" s="16"/>
      <c r="D19" s="112">
        <f>(D14-D13+D15)/(D13)</f>
        <v>0.25</v>
      </c>
      <c r="E19" s="18"/>
    </row>
    <row r="20" spans="1:5" x14ac:dyDescent="0.2">
      <c r="A20" s="15"/>
      <c r="B20" s="16"/>
      <c r="C20" s="16"/>
      <c r="D20" s="23"/>
      <c r="E20" s="18"/>
    </row>
    <row r="21" spans="1:5" x14ac:dyDescent="0.2">
      <c r="A21" s="15"/>
      <c r="B21" s="133"/>
      <c r="C21" s="134"/>
      <c r="D21" s="134"/>
      <c r="E21" s="18"/>
    </row>
    <row r="22" spans="1:5" x14ac:dyDescent="0.2">
      <c r="A22" s="15"/>
      <c r="B22" s="16"/>
      <c r="C22" s="16"/>
      <c r="D22" s="23"/>
      <c r="E22" s="18"/>
    </row>
    <row r="23" spans="1:5" x14ac:dyDescent="0.2">
      <c r="A23" s="15"/>
      <c r="B23" s="16" t="s">
        <v>145</v>
      </c>
      <c r="C23" s="16"/>
      <c r="D23" s="23"/>
      <c r="E23" s="18"/>
    </row>
    <row r="24" spans="1:5" x14ac:dyDescent="0.2">
      <c r="A24" s="15"/>
      <c r="B24" s="16"/>
      <c r="C24" s="16"/>
      <c r="D24" s="23"/>
      <c r="E24" s="18"/>
    </row>
    <row r="25" spans="1:5" x14ac:dyDescent="0.2">
      <c r="A25" s="15"/>
      <c r="B25" s="19" t="s">
        <v>0</v>
      </c>
      <c r="C25" s="16"/>
      <c r="D25" s="20" t="s">
        <v>1</v>
      </c>
      <c r="E25" s="18"/>
    </row>
    <row r="26" spans="1:5" x14ac:dyDescent="0.2">
      <c r="A26" s="15"/>
      <c r="B26" s="16" t="s">
        <v>2</v>
      </c>
      <c r="C26" s="16"/>
      <c r="D26" s="21">
        <v>12</v>
      </c>
      <c r="E26" s="18"/>
    </row>
    <row r="27" spans="1:5" x14ac:dyDescent="0.2">
      <c r="A27" s="15"/>
      <c r="B27" s="16" t="s">
        <v>3</v>
      </c>
      <c r="C27" s="16"/>
      <c r="D27" s="21">
        <v>15</v>
      </c>
      <c r="E27" s="18"/>
    </row>
    <row r="28" spans="1:5" x14ac:dyDescent="0.2">
      <c r="A28" s="15"/>
      <c r="B28" s="16" t="s">
        <v>4</v>
      </c>
      <c r="C28" s="16"/>
      <c r="D28" s="22">
        <v>1</v>
      </c>
      <c r="E28" s="18"/>
    </row>
    <row r="29" spans="1:5" x14ac:dyDescent="0.2">
      <c r="A29" s="15"/>
      <c r="B29" s="16"/>
      <c r="C29" s="16"/>
      <c r="D29" s="24"/>
      <c r="E29" s="18"/>
    </row>
    <row r="30" spans="1:5" x14ac:dyDescent="0.2">
      <c r="A30" s="15"/>
      <c r="B30" s="16" t="s">
        <v>126</v>
      </c>
      <c r="C30" s="16"/>
      <c r="D30" s="112">
        <f>(D27-D26+D28)/(D26)</f>
        <v>0.33333333333333331</v>
      </c>
      <c r="E30" s="18"/>
    </row>
    <row r="31" spans="1:5" x14ac:dyDescent="0.2">
      <c r="A31" s="15"/>
      <c r="B31" s="16"/>
      <c r="C31" s="16"/>
      <c r="D31" s="25"/>
      <c r="E31" s="18"/>
    </row>
    <row r="32" spans="1:5" x14ac:dyDescent="0.2">
      <c r="A32" s="15"/>
      <c r="B32" s="16" t="s">
        <v>127</v>
      </c>
      <c r="C32" s="16"/>
      <c r="D32" s="16"/>
      <c r="E32" s="18"/>
    </row>
    <row r="33" spans="1:5" x14ac:dyDescent="0.2">
      <c r="A33" s="15"/>
      <c r="B33" s="130" t="s">
        <v>140</v>
      </c>
      <c r="C33" s="130"/>
      <c r="D33" s="130"/>
      <c r="E33" s="18"/>
    </row>
    <row r="34" spans="1:5" x14ac:dyDescent="0.2">
      <c r="A34" s="15"/>
      <c r="B34" s="130"/>
      <c r="C34" s="130"/>
      <c r="D34" s="130"/>
      <c r="E34" s="18"/>
    </row>
    <row r="35" spans="1:5" x14ac:dyDescent="0.2">
      <c r="A35" s="15"/>
      <c r="B35" s="131"/>
      <c r="C35" s="131"/>
      <c r="D35" s="131"/>
      <c r="E35" s="18"/>
    </row>
    <row r="36" spans="1:5" x14ac:dyDescent="0.2">
      <c r="A36" s="15"/>
      <c r="B36" s="16"/>
      <c r="C36" s="16"/>
      <c r="D36" s="16"/>
      <c r="E36" s="18"/>
    </row>
    <row r="37" spans="1:5" x14ac:dyDescent="0.2">
      <c r="A37" s="15"/>
      <c r="B37" s="16" t="s">
        <v>141</v>
      </c>
      <c r="C37" s="16"/>
      <c r="D37" s="112">
        <f>D28/D26</f>
        <v>8.3333333333333329E-2</v>
      </c>
      <c r="E37" s="18"/>
    </row>
    <row r="38" spans="1:5" x14ac:dyDescent="0.2">
      <c r="A38" s="15"/>
      <c r="B38" s="16"/>
      <c r="C38" s="16"/>
      <c r="D38" s="16"/>
      <c r="E38" s="18"/>
    </row>
    <row r="39" spans="1:5" x14ac:dyDescent="0.2">
      <c r="A39" s="15"/>
      <c r="B39" s="16" t="s">
        <v>142</v>
      </c>
      <c r="C39" s="16"/>
      <c r="D39" s="112">
        <f>(D27-D26)/(D26)</f>
        <v>0.25</v>
      </c>
      <c r="E39" s="18"/>
    </row>
    <row r="40" spans="1:5" x14ac:dyDescent="0.2">
      <c r="A40" s="15"/>
      <c r="B40" s="16"/>
      <c r="C40" s="16"/>
      <c r="D40" s="16"/>
      <c r="E40" s="18"/>
    </row>
    <row r="41" spans="1:5" x14ac:dyDescent="0.2">
      <c r="A41" s="15"/>
      <c r="B41" s="16" t="s">
        <v>143</v>
      </c>
      <c r="C41" s="16"/>
      <c r="D41" s="112">
        <f>D37+D39</f>
        <v>0.33333333333333331</v>
      </c>
      <c r="E41" s="18"/>
    </row>
    <row r="42" spans="1:5" ht="13.5" thickBot="1" x14ac:dyDescent="0.25">
      <c r="A42" s="26"/>
      <c r="B42" s="27"/>
      <c r="C42" s="27"/>
      <c r="D42" s="27"/>
      <c r="E42" s="28"/>
    </row>
  </sheetData>
  <customSheetViews>
    <customSheetView guid="{3965A08B-B923-421F-83A7-2DD0D66A2279}" fitToPage="1" topLeftCell="A22">
      <selection activeCell="B45" sqref="B45"/>
      <pageMargins left="0.75" right="0.75" top="1" bottom="1" header="0.5" footer="0.5"/>
      <printOptions horizontalCentered="1"/>
      <pageSetup paperSize="283" orientation="portrait" r:id="rId1"/>
      <headerFooter alignWithMargins="0"/>
    </customSheetView>
  </customSheetViews>
  <mergeCells count="4">
    <mergeCell ref="B33:D35"/>
    <mergeCell ref="B2:D2"/>
    <mergeCell ref="B21:D21"/>
    <mergeCell ref="B4:D10"/>
  </mergeCells>
  <phoneticPr fontId="0" type="noConversion"/>
  <printOptions horizontalCentered="1"/>
  <pageMargins left="0.75" right="0.75" top="1" bottom="1" header="0.5" footer="0.5"/>
  <pageSetup paperSize="283"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workbookViewId="0"/>
  </sheetViews>
  <sheetFormatPr defaultRowHeight="12.75" x14ac:dyDescent="0.2"/>
  <cols>
    <col min="1" max="1" width="2.7109375" style="1" customWidth="1"/>
    <col min="2" max="2" width="40.7109375" style="1" customWidth="1"/>
    <col min="3" max="3" width="2.7109375" style="1" customWidth="1"/>
    <col min="4" max="4" width="14.7109375" style="1" customWidth="1"/>
    <col min="5" max="5" width="2.7109375" style="1" customWidth="1"/>
    <col min="6" max="6" width="14.7109375" style="1" customWidth="1"/>
    <col min="7" max="7" width="2.7109375" style="1" customWidth="1"/>
    <col min="8" max="8" width="14.7109375" style="1" customWidth="1"/>
    <col min="9" max="9" width="2.7109375" style="3" customWidth="1"/>
    <col min="10" max="16384" width="9.140625" style="1"/>
  </cols>
  <sheetData>
    <row r="1" spans="1:9" x14ac:dyDescent="0.2">
      <c r="A1" s="29"/>
      <c r="B1" s="30"/>
      <c r="C1" s="30"/>
      <c r="D1" s="30"/>
      <c r="E1" s="30"/>
      <c r="F1" s="30"/>
      <c r="G1" s="30"/>
      <c r="H1" s="30"/>
      <c r="I1" s="31"/>
    </row>
    <row r="2" spans="1:9" ht="15.75" x14ac:dyDescent="0.25">
      <c r="A2" s="2"/>
      <c r="B2" s="144" t="s">
        <v>193</v>
      </c>
      <c r="C2" s="145"/>
      <c r="D2" s="145"/>
      <c r="E2" s="145"/>
      <c r="F2" s="145"/>
      <c r="G2" s="145"/>
      <c r="H2" s="145"/>
      <c r="I2" s="4"/>
    </row>
    <row r="3" spans="1:9" x14ac:dyDescent="0.2">
      <c r="A3" s="15"/>
      <c r="B3" s="16"/>
      <c r="C3" s="16"/>
      <c r="D3" s="17"/>
      <c r="E3" s="16"/>
      <c r="F3" s="17"/>
      <c r="G3" s="16"/>
      <c r="H3" s="17"/>
      <c r="I3" s="18"/>
    </row>
    <row r="4" spans="1:9" x14ac:dyDescent="0.2">
      <c r="A4" s="15"/>
      <c r="B4" s="150" t="s">
        <v>211</v>
      </c>
      <c r="C4" s="137"/>
      <c r="D4" s="137"/>
      <c r="E4" s="137"/>
      <c r="F4" s="137"/>
      <c r="G4" s="137"/>
      <c r="H4" s="137"/>
      <c r="I4" s="18"/>
    </row>
    <row r="5" spans="1:9" x14ac:dyDescent="0.2">
      <c r="A5" s="15"/>
      <c r="B5" s="137"/>
      <c r="C5" s="137"/>
      <c r="D5" s="137"/>
      <c r="E5" s="137"/>
      <c r="F5" s="137"/>
      <c r="G5" s="137"/>
      <c r="H5" s="137"/>
      <c r="I5" s="18"/>
    </row>
    <row r="6" spans="1:9" x14ac:dyDescent="0.2">
      <c r="A6" s="15"/>
      <c r="B6" s="137"/>
      <c r="C6" s="137"/>
      <c r="D6" s="137"/>
      <c r="E6" s="137"/>
      <c r="F6" s="137"/>
      <c r="G6" s="137"/>
      <c r="H6" s="137"/>
      <c r="I6" s="18"/>
    </row>
    <row r="7" spans="1:9" x14ac:dyDescent="0.2">
      <c r="A7" s="15"/>
      <c r="B7" s="16"/>
      <c r="C7" s="16"/>
      <c r="D7" s="33"/>
      <c r="E7" s="16"/>
      <c r="F7" s="39"/>
      <c r="G7" s="16"/>
      <c r="H7" s="39"/>
      <c r="I7" s="18"/>
    </row>
    <row r="8" spans="1:9" x14ac:dyDescent="0.2">
      <c r="A8" s="15"/>
      <c r="B8" s="16"/>
      <c r="C8" s="16"/>
      <c r="D8" s="33" t="s">
        <v>31</v>
      </c>
      <c r="E8" s="16"/>
      <c r="F8" s="33"/>
      <c r="G8" s="16"/>
      <c r="H8" s="33"/>
      <c r="I8" s="18"/>
    </row>
    <row r="9" spans="1:9" x14ac:dyDescent="0.2">
      <c r="A9" s="15"/>
      <c r="B9" s="19" t="s">
        <v>188</v>
      </c>
      <c r="C9" s="16"/>
      <c r="D9" s="20" t="s">
        <v>32</v>
      </c>
      <c r="E9" s="16"/>
      <c r="F9" s="20" t="s">
        <v>33</v>
      </c>
      <c r="G9" s="16"/>
      <c r="H9" s="20" t="s">
        <v>34</v>
      </c>
      <c r="I9" s="18"/>
    </row>
    <row r="10" spans="1:9" x14ac:dyDescent="0.2">
      <c r="A10" s="15"/>
      <c r="B10" s="34" t="s">
        <v>26</v>
      </c>
      <c r="C10" s="16"/>
      <c r="D10" s="40">
        <v>200</v>
      </c>
      <c r="E10" s="16"/>
      <c r="F10" s="21"/>
      <c r="G10" s="16"/>
      <c r="H10" s="21"/>
      <c r="I10" s="18"/>
    </row>
    <row r="11" spans="1:9" x14ac:dyDescent="0.2">
      <c r="A11" s="15"/>
      <c r="B11" s="34" t="s">
        <v>27</v>
      </c>
      <c r="C11" s="16"/>
      <c r="D11" s="40">
        <v>300</v>
      </c>
      <c r="E11" s="16"/>
      <c r="F11" s="21"/>
      <c r="G11" s="16"/>
      <c r="H11" s="21"/>
      <c r="I11" s="18"/>
    </row>
    <row r="12" spans="1:9" x14ac:dyDescent="0.2">
      <c r="A12" s="15"/>
      <c r="B12" s="34" t="s">
        <v>28</v>
      </c>
      <c r="C12" s="16"/>
      <c r="D12" s="41">
        <v>100</v>
      </c>
      <c r="E12" s="16"/>
      <c r="F12" s="102">
        <v>1</v>
      </c>
      <c r="G12" s="16"/>
      <c r="H12" s="41">
        <f>D12*F12</f>
        <v>100</v>
      </c>
      <c r="I12" s="18"/>
    </row>
    <row r="13" spans="1:9" x14ac:dyDescent="0.2">
      <c r="A13" s="15"/>
      <c r="B13" s="34" t="s">
        <v>29</v>
      </c>
      <c r="C13" s="16"/>
      <c r="D13" s="42">
        <v>400</v>
      </c>
      <c r="E13" s="16"/>
      <c r="F13" s="113">
        <v>1</v>
      </c>
      <c r="G13" s="16"/>
      <c r="H13" s="42">
        <f>D13*F13</f>
        <v>400</v>
      </c>
      <c r="I13" s="18"/>
    </row>
    <row r="14" spans="1:9" x14ac:dyDescent="0.2">
      <c r="A14" s="15"/>
      <c r="B14" s="34" t="s">
        <v>30</v>
      </c>
      <c r="C14" s="16"/>
      <c r="D14" s="43">
        <f>SUM(D10:D13)</f>
        <v>1000</v>
      </c>
      <c r="E14" s="16"/>
      <c r="F14" s="22"/>
      <c r="G14" s="16"/>
      <c r="H14" s="41">
        <f>H12+H13</f>
        <v>500</v>
      </c>
      <c r="I14" s="18"/>
    </row>
    <row r="15" spans="1:9" x14ac:dyDescent="0.2">
      <c r="A15" s="15"/>
      <c r="B15" s="44"/>
      <c r="C15" s="45"/>
      <c r="D15" s="42"/>
      <c r="E15" s="45"/>
      <c r="F15" s="46"/>
      <c r="G15" s="45"/>
      <c r="H15" s="46"/>
      <c r="I15" s="18"/>
    </row>
    <row r="16" spans="1:9" x14ac:dyDescent="0.2">
      <c r="A16" s="15"/>
      <c r="B16" s="16"/>
      <c r="C16" s="16"/>
      <c r="D16" s="24"/>
      <c r="E16" s="16"/>
      <c r="F16" s="24"/>
      <c r="G16" s="16"/>
      <c r="H16" s="24"/>
      <c r="I16" s="18"/>
    </row>
    <row r="17" spans="1:9" x14ac:dyDescent="0.2">
      <c r="A17" s="15"/>
      <c r="B17" s="32" t="s">
        <v>35</v>
      </c>
      <c r="C17" s="16"/>
      <c r="D17" s="25"/>
      <c r="E17" s="16"/>
      <c r="F17" s="25"/>
      <c r="G17" s="16"/>
      <c r="H17" s="25"/>
      <c r="I17" s="18"/>
    </row>
    <row r="18" spans="1:9" x14ac:dyDescent="0.2">
      <c r="A18" s="15"/>
      <c r="B18" s="16"/>
      <c r="C18" s="16"/>
      <c r="D18" s="25"/>
      <c r="E18" s="16"/>
      <c r="F18" s="25"/>
      <c r="G18" s="16"/>
      <c r="H18" s="25"/>
      <c r="I18" s="18"/>
    </row>
    <row r="19" spans="1:9" x14ac:dyDescent="0.2">
      <c r="A19" s="15"/>
      <c r="B19" s="16" t="s">
        <v>38</v>
      </c>
      <c r="C19" s="16"/>
      <c r="D19" s="16"/>
      <c r="E19" s="16"/>
      <c r="F19" s="47" t="s">
        <v>41</v>
      </c>
      <c r="G19" s="16"/>
      <c r="H19" s="103">
        <f>D12/D14</f>
        <v>0.1</v>
      </c>
      <c r="I19" s="18"/>
    </row>
    <row r="20" spans="1:9" x14ac:dyDescent="0.2">
      <c r="A20" s="15"/>
      <c r="B20" s="16"/>
      <c r="C20" s="16"/>
      <c r="D20" s="16"/>
      <c r="E20" s="16"/>
      <c r="F20" s="16"/>
      <c r="G20" s="16"/>
      <c r="H20" s="16"/>
      <c r="I20" s="18"/>
    </row>
    <row r="21" spans="1:9" x14ac:dyDescent="0.2">
      <c r="A21" s="15"/>
      <c r="B21" s="32" t="s">
        <v>36</v>
      </c>
      <c r="C21" s="16"/>
      <c r="D21" s="16"/>
      <c r="E21" s="16"/>
      <c r="F21" s="16"/>
      <c r="G21" s="16"/>
      <c r="H21" s="16"/>
      <c r="I21" s="18"/>
    </row>
    <row r="22" spans="1:9" x14ac:dyDescent="0.2">
      <c r="A22" s="15"/>
      <c r="B22" s="16"/>
      <c r="C22" s="16"/>
      <c r="D22" s="16"/>
      <c r="E22" s="16"/>
      <c r="F22" s="16"/>
      <c r="G22" s="16"/>
      <c r="H22" s="16"/>
      <c r="I22" s="18"/>
    </row>
    <row r="23" spans="1:9" x14ac:dyDescent="0.2">
      <c r="A23" s="15"/>
      <c r="B23" s="16" t="s">
        <v>39</v>
      </c>
      <c r="C23" s="16"/>
      <c r="D23" s="16"/>
      <c r="E23" s="16"/>
      <c r="F23" s="47" t="s">
        <v>214</v>
      </c>
      <c r="G23" s="16"/>
      <c r="H23" s="103">
        <f>H12/H14</f>
        <v>0.2</v>
      </c>
      <c r="I23" s="18"/>
    </row>
    <row r="24" spans="1:9" x14ac:dyDescent="0.2">
      <c r="A24" s="15"/>
      <c r="B24" s="16"/>
      <c r="C24" s="16"/>
      <c r="D24" s="16"/>
      <c r="E24" s="16"/>
      <c r="F24" s="129"/>
      <c r="G24" s="16"/>
      <c r="H24" s="16"/>
      <c r="I24" s="18"/>
    </row>
    <row r="25" spans="1:9" x14ac:dyDescent="0.2">
      <c r="A25" s="15"/>
      <c r="B25" s="32" t="s">
        <v>37</v>
      </c>
      <c r="C25" s="16"/>
      <c r="D25" s="16"/>
      <c r="E25" s="16"/>
      <c r="F25" s="16"/>
      <c r="G25" s="16"/>
      <c r="H25" s="16"/>
      <c r="I25" s="18"/>
    </row>
    <row r="26" spans="1:9" x14ac:dyDescent="0.2">
      <c r="A26" s="15"/>
      <c r="B26" s="16"/>
      <c r="C26" s="16"/>
      <c r="D26" s="16"/>
      <c r="E26" s="16"/>
      <c r="F26" s="16"/>
      <c r="G26" s="16"/>
      <c r="H26" s="16"/>
      <c r="I26" s="18"/>
    </row>
    <row r="27" spans="1:9" x14ac:dyDescent="0.2">
      <c r="A27" s="15"/>
      <c r="B27" s="16" t="s">
        <v>40</v>
      </c>
      <c r="C27" s="16"/>
      <c r="D27" s="16"/>
      <c r="E27" s="16"/>
      <c r="F27" s="47" t="s">
        <v>43</v>
      </c>
      <c r="G27" s="16"/>
      <c r="H27" s="103">
        <f>D12/(D12+D13)</f>
        <v>0.2</v>
      </c>
      <c r="I27" s="18"/>
    </row>
    <row r="28" spans="1:9" x14ac:dyDescent="0.2">
      <c r="A28" s="15"/>
      <c r="B28" s="16"/>
      <c r="C28" s="16"/>
      <c r="D28" s="16"/>
      <c r="E28" s="16"/>
      <c r="F28" s="47"/>
      <c r="G28" s="16"/>
      <c r="H28" s="25"/>
      <c r="I28" s="18"/>
    </row>
    <row r="29" spans="1:9" ht="13.5" thickBot="1" x14ac:dyDescent="0.25">
      <c r="A29" s="26"/>
      <c r="B29" s="27"/>
      <c r="C29" s="27"/>
      <c r="D29" s="27"/>
      <c r="E29" s="27"/>
      <c r="F29" s="27"/>
      <c r="G29" s="27"/>
      <c r="H29" s="27"/>
      <c r="I29" s="28"/>
    </row>
  </sheetData>
  <customSheetViews>
    <customSheetView guid="{3965A08B-B923-421F-83A7-2DD0D66A2279}" fitToPage="1">
      <pageMargins left="0.75" right="0.75" top="1" bottom="1" header="0.5" footer="0.5"/>
      <printOptions horizontalCentered="1"/>
      <pageSetup paperSize="283" scale="91" orientation="portrait" r:id="rId1"/>
      <headerFooter alignWithMargins="0"/>
    </customSheetView>
  </customSheetViews>
  <mergeCells count="2">
    <mergeCell ref="B4:H6"/>
    <mergeCell ref="B2:H2"/>
  </mergeCells>
  <phoneticPr fontId="0" type="noConversion"/>
  <printOptions horizontalCentered="1"/>
  <pageMargins left="0.75" right="0.75" top="1" bottom="1" header="0.5" footer="0.5"/>
  <pageSetup paperSize="283" scale="91" orientation="portrait"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topLeftCell="A7" workbookViewId="0"/>
  </sheetViews>
  <sheetFormatPr defaultRowHeight="12.75" x14ac:dyDescent="0.2"/>
  <cols>
    <col min="1" max="1" width="2.42578125" style="11" customWidth="1"/>
    <col min="2" max="2" width="43.5703125" style="11" customWidth="1"/>
    <col min="3" max="3" width="2.42578125" style="11" customWidth="1"/>
    <col min="4" max="4" width="12.7109375" style="11" customWidth="1"/>
    <col min="5" max="5" width="2.42578125" style="11" customWidth="1"/>
    <col min="6" max="6" width="12.7109375" style="11" customWidth="1"/>
    <col min="7" max="7" width="2.42578125" style="11" customWidth="1"/>
    <col min="8" max="8" width="12.7109375" style="11" customWidth="1"/>
    <col min="9" max="9" width="2.42578125" style="11" customWidth="1"/>
    <col min="10" max="16384" width="9.140625" style="11"/>
  </cols>
  <sheetData>
    <row r="1" spans="1:9" x14ac:dyDescent="0.2">
      <c r="A1" s="72"/>
      <c r="B1" s="73"/>
      <c r="C1" s="73"/>
      <c r="D1" s="73"/>
      <c r="E1" s="73"/>
      <c r="F1" s="73"/>
      <c r="G1" s="73"/>
      <c r="H1" s="73"/>
      <c r="I1" s="74"/>
    </row>
    <row r="2" spans="1:9" ht="15.75" x14ac:dyDescent="0.25">
      <c r="A2" s="12"/>
      <c r="B2" s="144" t="s">
        <v>183</v>
      </c>
      <c r="C2" s="151"/>
      <c r="D2" s="151"/>
      <c r="E2" s="151"/>
      <c r="F2" s="151"/>
      <c r="G2" s="151"/>
      <c r="H2" s="151"/>
      <c r="I2" s="13"/>
    </row>
    <row r="3" spans="1:9" x14ac:dyDescent="0.2">
      <c r="A3" s="55"/>
      <c r="B3" s="56"/>
      <c r="C3" s="57"/>
      <c r="D3" s="57"/>
      <c r="E3" s="57"/>
      <c r="F3" s="57"/>
      <c r="G3" s="57"/>
      <c r="H3" s="57"/>
      <c r="I3" s="58"/>
    </row>
    <row r="4" spans="1:9" x14ac:dyDescent="0.2">
      <c r="A4" s="55"/>
      <c r="B4" s="135" t="s">
        <v>212</v>
      </c>
      <c r="C4" s="137"/>
      <c r="D4" s="137"/>
      <c r="E4" s="137"/>
      <c r="F4" s="137"/>
      <c r="G4" s="137"/>
      <c r="H4" s="137"/>
      <c r="I4" s="58"/>
    </row>
    <row r="5" spans="1:9" x14ac:dyDescent="0.2">
      <c r="A5" s="55"/>
      <c r="B5" s="137"/>
      <c r="C5" s="137"/>
      <c r="D5" s="137"/>
      <c r="E5" s="137"/>
      <c r="F5" s="137"/>
      <c r="G5" s="137"/>
      <c r="H5" s="137"/>
      <c r="I5" s="58"/>
    </row>
    <row r="6" spans="1:9" x14ac:dyDescent="0.2">
      <c r="A6" s="55"/>
      <c r="B6" s="137"/>
      <c r="C6" s="137"/>
      <c r="D6" s="137"/>
      <c r="E6" s="137"/>
      <c r="F6" s="137"/>
      <c r="G6" s="137"/>
      <c r="H6" s="137"/>
      <c r="I6" s="58"/>
    </row>
    <row r="7" spans="1:9" x14ac:dyDescent="0.2">
      <c r="A7" s="55"/>
      <c r="B7" s="32"/>
      <c r="C7" s="32"/>
      <c r="D7" s="32"/>
      <c r="E7" s="32"/>
      <c r="F7" s="32"/>
      <c r="G7" s="32"/>
      <c r="H7" s="32"/>
      <c r="I7" s="58"/>
    </row>
    <row r="8" spans="1:9" x14ac:dyDescent="0.2">
      <c r="A8" s="55"/>
      <c r="B8" s="59"/>
      <c r="C8" s="32"/>
      <c r="D8" s="19">
        <v>2008</v>
      </c>
      <c r="E8" s="32"/>
      <c r="F8" s="19">
        <v>2009</v>
      </c>
      <c r="G8" s="32"/>
      <c r="H8" s="19">
        <v>2010</v>
      </c>
      <c r="I8" s="58"/>
    </row>
    <row r="9" spans="1:9" x14ac:dyDescent="0.2">
      <c r="A9" s="55"/>
      <c r="B9" s="32" t="s">
        <v>66</v>
      </c>
      <c r="C9" s="32"/>
      <c r="D9" s="40">
        <v>171275</v>
      </c>
      <c r="E9" s="60"/>
      <c r="F9" s="40">
        <v>187500</v>
      </c>
      <c r="G9" s="60"/>
      <c r="H9" s="40">
        <v>244900</v>
      </c>
      <c r="I9" s="58"/>
    </row>
    <row r="10" spans="1:9" x14ac:dyDescent="0.2">
      <c r="A10" s="55"/>
      <c r="B10" s="61" t="s">
        <v>67</v>
      </c>
      <c r="C10" s="32"/>
      <c r="D10" s="62">
        <v>0.48</v>
      </c>
      <c r="E10" s="63"/>
      <c r="F10" s="62">
        <v>0.44</v>
      </c>
      <c r="G10" s="63"/>
      <c r="H10" s="62">
        <v>0.39</v>
      </c>
      <c r="I10" s="58"/>
    </row>
    <row r="11" spans="1:9" x14ac:dyDescent="0.2">
      <c r="A11" s="55"/>
      <c r="B11" s="61" t="s">
        <v>68</v>
      </c>
      <c r="C11" s="32"/>
      <c r="D11" s="33" t="s">
        <v>184</v>
      </c>
      <c r="E11" s="61"/>
      <c r="F11" s="33" t="s">
        <v>184</v>
      </c>
      <c r="G11" s="61"/>
      <c r="H11" s="33" t="s">
        <v>184</v>
      </c>
      <c r="I11" s="58"/>
    </row>
    <row r="12" spans="1:9" x14ac:dyDescent="0.2">
      <c r="A12" s="55"/>
      <c r="B12" s="61" t="s">
        <v>69</v>
      </c>
      <c r="C12" s="32"/>
      <c r="D12" s="64">
        <v>11.46</v>
      </c>
      <c r="E12" s="65"/>
      <c r="F12" s="64">
        <v>11.7</v>
      </c>
      <c r="G12" s="65"/>
      <c r="H12" s="64">
        <v>10.33</v>
      </c>
      <c r="I12" s="58"/>
    </row>
    <row r="13" spans="1:9" x14ac:dyDescent="0.2">
      <c r="A13" s="55"/>
      <c r="B13" s="61" t="s">
        <v>70</v>
      </c>
      <c r="C13" s="32"/>
      <c r="D13" s="33" t="s">
        <v>184</v>
      </c>
      <c r="E13" s="67"/>
      <c r="F13" s="33" t="s">
        <v>184</v>
      </c>
      <c r="G13" s="67"/>
      <c r="H13" s="33" t="s">
        <v>184</v>
      </c>
      <c r="I13" s="58"/>
    </row>
    <row r="14" spans="1:9" x14ac:dyDescent="0.2">
      <c r="A14" s="55"/>
      <c r="B14" s="61" t="s">
        <v>71</v>
      </c>
      <c r="C14" s="61"/>
      <c r="D14" s="33" t="s">
        <v>184</v>
      </c>
      <c r="E14" s="67"/>
      <c r="F14" s="33" t="s">
        <v>184</v>
      </c>
      <c r="G14" s="67"/>
      <c r="H14" s="33" t="s">
        <v>184</v>
      </c>
      <c r="I14" s="58"/>
    </row>
    <row r="15" spans="1:9" ht="13.5" thickBot="1" x14ac:dyDescent="0.25">
      <c r="A15" s="69"/>
      <c r="B15" s="70"/>
      <c r="C15" s="70"/>
      <c r="D15" s="70"/>
      <c r="E15" s="70"/>
      <c r="F15" s="70"/>
      <c r="G15" s="70"/>
      <c r="H15" s="70"/>
      <c r="I15" s="71"/>
    </row>
    <row r="16" spans="1:9" ht="13.5" thickBot="1" x14ac:dyDescent="0.25"/>
    <row r="17" spans="1:9" x14ac:dyDescent="0.2">
      <c r="A17" s="126"/>
      <c r="B17" s="124"/>
      <c r="C17" s="124"/>
      <c r="D17" s="124"/>
      <c r="E17" s="124"/>
      <c r="F17" s="124"/>
      <c r="G17" s="124"/>
      <c r="H17" s="124"/>
      <c r="I17" s="125"/>
    </row>
    <row r="18" spans="1:9" x14ac:dyDescent="0.2">
      <c r="A18" s="55"/>
      <c r="B18" s="59" t="s">
        <v>65</v>
      </c>
      <c r="C18" s="32"/>
      <c r="D18" s="19">
        <v>2008</v>
      </c>
      <c r="E18" s="32"/>
      <c r="F18" s="19">
        <v>2009</v>
      </c>
      <c r="G18" s="32"/>
      <c r="H18" s="19">
        <v>2010</v>
      </c>
      <c r="I18" s="58"/>
    </row>
    <row r="19" spans="1:9" x14ac:dyDescent="0.2">
      <c r="A19" s="55"/>
      <c r="B19" s="32" t="s">
        <v>66</v>
      </c>
      <c r="C19" s="32"/>
      <c r="D19" s="40">
        <v>171275</v>
      </c>
      <c r="E19" s="60"/>
      <c r="F19" s="40">
        <v>187500</v>
      </c>
      <c r="G19" s="60"/>
      <c r="H19" s="40">
        <v>244900</v>
      </c>
      <c r="I19" s="58"/>
    </row>
    <row r="20" spans="1:9" x14ac:dyDescent="0.2">
      <c r="A20" s="55"/>
      <c r="B20" s="61" t="s">
        <v>67</v>
      </c>
      <c r="C20" s="32"/>
      <c r="D20" s="62">
        <v>0.48</v>
      </c>
      <c r="E20" s="63"/>
      <c r="F20" s="62">
        <v>0.44</v>
      </c>
      <c r="G20" s="63"/>
      <c r="H20" s="62">
        <v>0.39</v>
      </c>
      <c r="I20" s="58"/>
    </row>
    <row r="21" spans="1:9" x14ac:dyDescent="0.2">
      <c r="A21" s="55"/>
      <c r="B21" s="61" t="s">
        <v>68</v>
      </c>
      <c r="C21" s="32"/>
      <c r="D21" s="118">
        <f>D19*D20</f>
        <v>82212</v>
      </c>
      <c r="E21" s="32"/>
      <c r="F21" s="118">
        <f>F19*F20</f>
        <v>82500</v>
      </c>
      <c r="G21" s="32"/>
      <c r="H21" s="118">
        <f>H19*H20</f>
        <v>95511</v>
      </c>
      <c r="I21" s="58"/>
    </row>
    <row r="22" spans="1:9" x14ac:dyDescent="0.2">
      <c r="A22" s="55"/>
      <c r="B22" s="61"/>
      <c r="C22" s="32"/>
      <c r="D22" s="61"/>
      <c r="E22" s="61"/>
      <c r="F22" s="61"/>
      <c r="G22" s="61"/>
      <c r="H22" s="61"/>
      <c r="I22" s="58"/>
    </row>
    <row r="23" spans="1:9" x14ac:dyDescent="0.2">
      <c r="A23" s="55"/>
      <c r="B23" s="61" t="s">
        <v>69</v>
      </c>
      <c r="C23" s="32"/>
      <c r="D23" s="64">
        <v>11.46</v>
      </c>
      <c r="E23" s="65"/>
      <c r="F23" s="64">
        <v>11.7</v>
      </c>
      <c r="G23" s="65">
        <v>8.9</v>
      </c>
      <c r="H23" s="64">
        <v>10.33</v>
      </c>
      <c r="I23" s="58"/>
    </row>
    <row r="24" spans="1:9" x14ac:dyDescent="0.2">
      <c r="A24" s="55"/>
      <c r="B24" s="61" t="s">
        <v>70</v>
      </c>
      <c r="C24" s="32"/>
      <c r="D24" s="120">
        <f>D21/D23</f>
        <v>7173.8219895287957</v>
      </c>
      <c r="E24" s="32"/>
      <c r="F24" s="120">
        <f>F21/F23</f>
        <v>7051.2820512820517</v>
      </c>
      <c r="G24" s="32"/>
      <c r="H24" s="120">
        <f>H21/H23</f>
        <v>9245.9825750242017</v>
      </c>
      <c r="I24" s="58"/>
    </row>
    <row r="25" spans="1:9" x14ac:dyDescent="0.2">
      <c r="A25" s="55"/>
      <c r="B25" s="61"/>
      <c r="C25" s="32"/>
      <c r="D25" s="66"/>
      <c r="E25" s="32"/>
      <c r="F25" s="66"/>
      <c r="G25" s="32"/>
      <c r="H25" s="66"/>
      <c r="I25" s="58"/>
    </row>
    <row r="26" spans="1:9" x14ac:dyDescent="0.2">
      <c r="A26" s="55"/>
      <c r="B26" s="61" t="s">
        <v>71</v>
      </c>
      <c r="C26" s="61"/>
      <c r="D26" s="67"/>
      <c r="E26" s="32"/>
      <c r="F26" s="119">
        <f>F24/D24-1</f>
        <v>-1.7081541530526989E-2</v>
      </c>
      <c r="G26" s="32"/>
      <c r="H26" s="119">
        <f>H24/F24-1</f>
        <v>0.3112484379125231</v>
      </c>
      <c r="I26" s="58"/>
    </row>
    <row r="27" spans="1:9" x14ac:dyDescent="0.2">
      <c r="A27" s="55"/>
      <c r="B27" s="32"/>
      <c r="C27" s="32"/>
      <c r="D27" s="32"/>
      <c r="E27" s="32"/>
      <c r="F27" s="32"/>
      <c r="G27" s="32"/>
      <c r="H27" s="32"/>
      <c r="I27" s="58"/>
    </row>
    <row r="28" spans="1:9" x14ac:dyDescent="0.2">
      <c r="A28" s="55"/>
      <c r="B28" s="150" t="s">
        <v>185</v>
      </c>
      <c r="C28" s="152"/>
      <c r="D28" s="152"/>
      <c r="E28" s="152"/>
      <c r="F28" s="152"/>
      <c r="G28" s="152"/>
      <c r="H28" s="152"/>
      <c r="I28" s="58"/>
    </row>
    <row r="29" spans="1:9" x14ac:dyDescent="0.2">
      <c r="A29" s="55"/>
      <c r="B29" s="152"/>
      <c r="C29" s="152"/>
      <c r="D29" s="152"/>
      <c r="E29" s="152"/>
      <c r="F29" s="152"/>
      <c r="G29" s="152"/>
      <c r="H29" s="152"/>
      <c r="I29" s="58"/>
    </row>
    <row r="30" spans="1:9" x14ac:dyDescent="0.2">
      <c r="A30" s="55"/>
      <c r="B30" s="152"/>
      <c r="C30" s="152"/>
      <c r="D30" s="152"/>
      <c r="E30" s="152"/>
      <c r="F30" s="152"/>
      <c r="G30" s="152"/>
      <c r="H30" s="152"/>
      <c r="I30" s="58"/>
    </row>
    <row r="31" spans="1:9" ht="13.5" thickBot="1" x14ac:dyDescent="0.25">
      <c r="A31" s="69"/>
      <c r="B31" s="70"/>
      <c r="C31" s="70"/>
      <c r="D31" s="70"/>
      <c r="E31" s="70"/>
      <c r="F31" s="70"/>
      <c r="G31" s="70"/>
      <c r="H31" s="70"/>
      <c r="I31" s="71"/>
    </row>
  </sheetData>
  <customSheetViews>
    <customSheetView guid="{3965A08B-B923-421F-83A7-2DD0D66A2279}" fitToPage="1" topLeftCell="A7">
      <pageMargins left="0.75" right="0.75" top="1" bottom="1" header="0.5" footer="0.5"/>
      <printOptions horizontalCentered="1"/>
      <pageSetup paperSize="283" scale="96" orientation="portrait" r:id="rId1"/>
      <headerFooter alignWithMargins="0"/>
    </customSheetView>
  </customSheetViews>
  <mergeCells count="3">
    <mergeCell ref="B2:H2"/>
    <mergeCell ref="B4:H6"/>
    <mergeCell ref="B28:H30"/>
  </mergeCells>
  <phoneticPr fontId="0" type="noConversion"/>
  <printOptions horizontalCentered="1"/>
  <pageMargins left="0.75" right="0.75" top="1" bottom="1" header="0.5" footer="0.5"/>
  <pageSetup paperSize="283" scale="96" orientation="portrait"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abSelected="1" zoomScale="140" zoomScaleNormal="140" workbookViewId="0">
      <selection activeCell="L9" sqref="L9"/>
    </sheetView>
  </sheetViews>
  <sheetFormatPr defaultRowHeight="12.75" x14ac:dyDescent="0.2"/>
  <cols>
    <col min="1" max="1" width="2.42578125" style="11" customWidth="1"/>
    <col min="2" max="2" width="43.5703125" style="11" customWidth="1"/>
    <col min="3" max="3" width="2.42578125" style="11" customWidth="1"/>
    <col min="4" max="4" width="12.7109375" style="11" customWidth="1"/>
    <col min="5" max="5" width="2.42578125" style="11" customWidth="1"/>
    <col min="6" max="6" width="12.7109375" style="11" customWidth="1"/>
    <col min="7" max="7" width="2.42578125" style="11" customWidth="1"/>
    <col min="8" max="8" width="12.7109375" style="11" customWidth="1"/>
    <col min="9" max="9" width="2.42578125" style="11" customWidth="1"/>
    <col min="10" max="16384" width="9.140625" style="11"/>
  </cols>
  <sheetData>
    <row r="1" spans="1:9" x14ac:dyDescent="0.2">
      <c r="A1" s="72"/>
      <c r="B1" s="73"/>
      <c r="C1" s="73"/>
      <c r="D1" s="73"/>
      <c r="E1" s="73"/>
      <c r="F1" s="73"/>
      <c r="G1" s="73"/>
      <c r="H1" s="73"/>
      <c r="I1" s="74"/>
    </row>
    <row r="2" spans="1:9" ht="15.75" x14ac:dyDescent="0.25">
      <c r="A2" s="12"/>
      <c r="B2" s="144" t="s">
        <v>186</v>
      </c>
      <c r="C2" s="151"/>
      <c r="D2" s="151"/>
      <c r="E2" s="151"/>
      <c r="F2" s="151"/>
      <c r="G2" s="151"/>
      <c r="H2" s="151"/>
      <c r="I2" s="13"/>
    </row>
    <row r="3" spans="1:9" x14ac:dyDescent="0.2">
      <c r="A3" s="55"/>
      <c r="B3" s="56"/>
      <c r="C3" s="57"/>
      <c r="D3" s="57"/>
      <c r="E3" s="57"/>
      <c r="F3" s="57"/>
      <c r="G3" s="57"/>
      <c r="H3" s="57"/>
      <c r="I3" s="58"/>
    </row>
    <row r="4" spans="1:9" x14ac:dyDescent="0.2">
      <c r="A4" s="55"/>
      <c r="B4" s="135" t="s">
        <v>187</v>
      </c>
      <c r="C4" s="137"/>
      <c r="D4" s="137"/>
      <c r="E4" s="137"/>
      <c r="F4" s="137"/>
      <c r="G4" s="137"/>
      <c r="H4" s="137"/>
      <c r="I4" s="58"/>
    </row>
    <row r="5" spans="1:9" x14ac:dyDescent="0.2">
      <c r="A5" s="55"/>
      <c r="B5" s="137"/>
      <c r="C5" s="137"/>
      <c r="D5" s="137"/>
      <c r="E5" s="137"/>
      <c r="F5" s="137"/>
      <c r="G5" s="137"/>
      <c r="H5" s="137"/>
      <c r="I5" s="58"/>
    </row>
    <row r="6" spans="1:9" x14ac:dyDescent="0.2">
      <c r="A6" s="55"/>
      <c r="B6" s="137"/>
      <c r="C6" s="137"/>
      <c r="D6" s="137"/>
      <c r="E6" s="137"/>
      <c r="F6" s="137"/>
      <c r="G6" s="137"/>
      <c r="H6" s="137"/>
      <c r="I6" s="58"/>
    </row>
    <row r="7" spans="1:9" x14ac:dyDescent="0.2">
      <c r="A7" s="55"/>
      <c r="B7" s="32"/>
      <c r="C7" s="32"/>
      <c r="D7" s="32"/>
      <c r="E7" s="32"/>
      <c r="F7" s="32"/>
      <c r="G7" s="32"/>
      <c r="H7" s="32"/>
      <c r="I7" s="58"/>
    </row>
    <row r="8" spans="1:9" x14ac:dyDescent="0.2">
      <c r="A8" s="55"/>
      <c r="B8" s="59"/>
      <c r="C8" s="32"/>
      <c r="D8" s="19"/>
      <c r="E8" s="32"/>
      <c r="F8" s="19"/>
      <c r="G8" s="32"/>
      <c r="H8" s="19"/>
      <c r="I8" s="58"/>
    </row>
    <row r="9" spans="1:9" x14ac:dyDescent="0.2">
      <c r="A9" s="55"/>
      <c r="B9" s="32"/>
      <c r="C9" s="32"/>
      <c r="D9" s="40"/>
      <c r="E9" s="60"/>
      <c r="F9" s="40"/>
      <c r="G9" s="60"/>
      <c r="H9" s="40"/>
      <c r="I9" s="58"/>
    </row>
    <row r="10" spans="1:9" x14ac:dyDescent="0.2">
      <c r="A10" s="55"/>
      <c r="B10" s="32"/>
      <c r="C10" s="32"/>
      <c r="D10" s="65"/>
      <c r="E10" s="65"/>
      <c r="F10" s="65"/>
      <c r="G10" s="65"/>
      <c r="H10" s="65"/>
      <c r="I10" s="58"/>
    </row>
    <row r="11" spans="1:9" x14ac:dyDescent="0.2">
      <c r="A11" s="55"/>
      <c r="B11" s="32"/>
      <c r="C11" s="32"/>
      <c r="D11" s="33"/>
      <c r="E11" s="33"/>
      <c r="F11" s="33"/>
      <c r="G11" s="33"/>
      <c r="H11" s="33"/>
      <c r="I11" s="58"/>
    </row>
    <row r="12" spans="1:9" ht="13.5" thickBot="1" x14ac:dyDescent="0.25">
      <c r="A12" s="69"/>
      <c r="B12" s="70"/>
      <c r="C12" s="70"/>
      <c r="D12" s="70"/>
      <c r="E12" s="70"/>
      <c r="F12" s="70"/>
      <c r="G12" s="70"/>
      <c r="H12" s="70"/>
      <c r="I12" s="71"/>
    </row>
    <row r="13" spans="1:9" ht="13.5" thickBot="1" x14ac:dyDescent="0.25"/>
    <row r="14" spans="1:9" x14ac:dyDescent="0.2">
      <c r="A14" s="124"/>
      <c r="B14" s="124"/>
      <c r="C14" s="124"/>
      <c r="D14" s="124"/>
      <c r="E14" s="124"/>
      <c r="F14" s="124"/>
      <c r="G14" s="124"/>
      <c r="H14" s="124"/>
      <c r="I14" s="125"/>
    </row>
    <row r="15" spans="1:9" x14ac:dyDescent="0.2">
      <c r="A15" s="55"/>
      <c r="B15" s="59" t="s">
        <v>218</v>
      </c>
      <c r="C15" s="32"/>
      <c r="D15" s="19">
        <v>2008</v>
      </c>
      <c r="E15" s="32"/>
      <c r="F15" s="19">
        <v>2009</v>
      </c>
      <c r="G15" s="32"/>
      <c r="H15" s="19">
        <v>2010</v>
      </c>
      <c r="I15" s="58"/>
    </row>
    <row r="16" spans="1:9" x14ac:dyDescent="0.2">
      <c r="A16" s="55"/>
      <c r="B16" s="32" t="s">
        <v>72</v>
      </c>
      <c r="C16" s="32"/>
      <c r="D16" s="40">
        <v>12000000</v>
      </c>
      <c r="E16" s="60"/>
      <c r="F16" s="40">
        <v>12000000</v>
      </c>
      <c r="G16" s="60"/>
      <c r="H16" s="40">
        <v>12000000</v>
      </c>
      <c r="I16" s="58"/>
    </row>
    <row r="17" spans="1:9" x14ac:dyDescent="0.2">
      <c r="A17" s="55"/>
      <c r="B17" s="32" t="s">
        <v>73</v>
      </c>
      <c r="C17" s="32"/>
      <c r="D17" s="65">
        <v>12.28</v>
      </c>
      <c r="E17" s="65"/>
      <c r="F17" s="65">
        <v>12.07</v>
      </c>
      <c r="G17" s="65"/>
      <c r="H17" s="65">
        <v>11.35</v>
      </c>
      <c r="I17" s="58"/>
    </row>
    <row r="18" spans="1:9" x14ac:dyDescent="0.2">
      <c r="A18" s="55"/>
      <c r="B18" s="32"/>
      <c r="C18" s="32"/>
      <c r="D18" s="65"/>
      <c r="E18" s="65"/>
      <c r="F18" s="65"/>
      <c r="G18" s="65"/>
      <c r="H18" s="65"/>
      <c r="I18" s="58"/>
    </row>
    <row r="19" spans="1:9" x14ac:dyDescent="0.2">
      <c r="A19" s="55"/>
      <c r="B19" s="32" t="s">
        <v>74</v>
      </c>
      <c r="C19" s="32"/>
      <c r="D19" s="114">
        <f>D16/D17</f>
        <v>977198.69706840394</v>
      </c>
      <c r="E19" s="32"/>
      <c r="F19" s="114">
        <f>F16/F17</f>
        <v>994200.49710024858</v>
      </c>
      <c r="G19" s="32"/>
      <c r="H19" s="114">
        <f>H16/H17</f>
        <v>1057268.7224669603</v>
      </c>
      <c r="I19" s="58"/>
    </row>
    <row r="20" spans="1:9" x14ac:dyDescent="0.2">
      <c r="A20" s="55"/>
      <c r="B20" s="32"/>
      <c r="C20" s="32"/>
      <c r="D20" s="32"/>
      <c r="E20" s="32"/>
      <c r="F20" s="32"/>
      <c r="G20" s="32"/>
      <c r="H20" s="32"/>
      <c r="I20" s="58"/>
    </row>
    <row r="21" spans="1:9" x14ac:dyDescent="0.2">
      <c r="A21" s="55"/>
      <c r="B21" s="150" t="s">
        <v>75</v>
      </c>
      <c r="C21" s="150"/>
      <c r="D21" s="150"/>
      <c r="E21" s="150"/>
      <c r="F21" s="150"/>
      <c r="G21" s="150"/>
      <c r="H21" s="150"/>
      <c r="I21" s="58"/>
    </row>
    <row r="22" spans="1:9" x14ac:dyDescent="0.2">
      <c r="A22" s="55"/>
      <c r="B22" s="150"/>
      <c r="C22" s="150"/>
      <c r="D22" s="150"/>
      <c r="E22" s="150"/>
      <c r="F22" s="150"/>
      <c r="G22" s="150"/>
      <c r="H22" s="150"/>
      <c r="I22" s="58"/>
    </row>
    <row r="23" spans="1:9" x14ac:dyDescent="0.2">
      <c r="A23" s="55"/>
      <c r="B23" s="152"/>
      <c r="C23" s="152"/>
      <c r="D23" s="152"/>
      <c r="E23" s="152"/>
      <c r="F23" s="152"/>
      <c r="G23" s="152"/>
      <c r="H23" s="152"/>
      <c r="I23" s="58"/>
    </row>
    <row r="24" spans="1:9" x14ac:dyDescent="0.2">
      <c r="A24" s="55"/>
      <c r="B24" s="152"/>
      <c r="C24" s="152"/>
      <c r="D24" s="152"/>
      <c r="E24" s="152"/>
      <c r="F24" s="152"/>
      <c r="G24" s="152"/>
      <c r="H24" s="152"/>
      <c r="I24" s="58"/>
    </row>
    <row r="25" spans="1:9" ht="13.5" thickBot="1" x14ac:dyDescent="0.25">
      <c r="A25" s="69"/>
      <c r="B25" s="70"/>
      <c r="C25" s="70"/>
      <c r="D25" s="70"/>
      <c r="E25" s="70"/>
      <c r="F25" s="70"/>
      <c r="G25" s="70"/>
      <c r="H25" s="70"/>
      <c r="I25" s="71"/>
    </row>
  </sheetData>
  <customSheetViews>
    <customSheetView guid="{3965A08B-B923-421F-83A7-2DD0D66A2279}" scale="140" fitToPage="1">
      <selection activeCell="T15" sqref="T14:T15"/>
      <pageMargins left="0.75" right="0.75" top="1" bottom="1" header="0.5" footer="0.5"/>
      <printOptions horizontalCentered="1"/>
      <pageSetup paperSize="283" scale="96" orientation="portrait" r:id="rId1"/>
      <headerFooter alignWithMargins="0"/>
    </customSheetView>
  </customSheetViews>
  <mergeCells count="3">
    <mergeCell ref="B2:H2"/>
    <mergeCell ref="B4:H6"/>
    <mergeCell ref="B21:H24"/>
  </mergeCells>
  <phoneticPr fontId="0" type="noConversion"/>
  <printOptions horizontalCentered="1"/>
  <pageMargins left="0.75" right="0.75" top="1" bottom="1" header="0.5" footer="0.5"/>
  <pageSetup paperSize="283" scale="96"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zoomScale="140" zoomScaleNormal="140" workbookViewId="0">
      <selection activeCell="K12" sqref="K12"/>
    </sheetView>
  </sheetViews>
  <sheetFormatPr defaultRowHeight="12.75" x14ac:dyDescent="0.2"/>
  <cols>
    <col min="1" max="1" width="2.7109375" style="1" customWidth="1"/>
    <col min="2" max="2" width="30.7109375" style="1" customWidth="1"/>
    <col min="3" max="3" width="2.7109375" style="1" customWidth="1"/>
    <col min="4" max="4" width="18.7109375" style="1" customWidth="1"/>
    <col min="5" max="5" width="2.7109375" style="1" customWidth="1"/>
    <col min="6" max="6" width="10.7109375" style="1" customWidth="1"/>
    <col min="7" max="7" width="2.7109375" style="1" customWidth="1"/>
    <col min="8" max="8" width="18.7109375" style="1" customWidth="1"/>
    <col min="9" max="9" width="2.7109375" style="3" customWidth="1"/>
    <col min="10" max="16384" width="9.140625" style="1"/>
  </cols>
  <sheetData>
    <row r="1" spans="1:9" x14ac:dyDescent="0.2">
      <c r="A1" s="29"/>
      <c r="B1" s="30"/>
      <c r="C1" s="30"/>
      <c r="D1" s="30"/>
      <c r="E1" s="30"/>
      <c r="F1" s="30"/>
      <c r="G1" s="30"/>
      <c r="H1" s="30"/>
      <c r="I1" s="31"/>
    </row>
    <row r="2" spans="1:9" ht="15.75" x14ac:dyDescent="0.25">
      <c r="A2" s="2"/>
      <c r="B2" s="144" t="s">
        <v>146</v>
      </c>
      <c r="C2" s="145"/>
      <c r="D2" s="145"/>
      <c r="E2" s="145"/>
      <c r="F2" s="145"/>
      <c r="G2" s="145"/>
      <c r="H2" s="145"/>
      <c r="I2" s="4"/>
    </row>
    <row r="3" spans="1:9" x14ac:dyDescent="0.2">
      <c r="A3" s="15"/>
      <c r="B3" s="16"/>
      <c r="C3" s="16"/>
      <c r="D3" s="17"/>
      <c r="E3" s="16"/>
      <c r="F3" s="17"/>
      <c r="G3" s="16"/>
      <c r="H3" s="17"/>
      <c r="I3" s="18"/>
    </row>
    <row r="4" spans="1:9" x14ac:dyDescent="0.2">
      <c r="A4" s="15"/>
      <c r="B4" s="150" t="s">
        <v>219</v>
      </c>
      <c r="C4" s="152"/>
      <c r="D4" s="152"/>
      <c r="E4" s="152"/>
      <c r="F4" s="152"/>
      <c r="G4" s="152"/>
      <c r="H4" s="152"/>
      <c r="I4" s="18"/>
    </row>
    <row r="5" spans="1:9" x14ac:dyDescent="0.2">
      <c r="A5" s="15"/>
      <c r="B5" s="152"/>
      <c r="C5" s="152"/>
      <c r="D5" s="152"/>
      <c r="E5" s="152"/>
      <c r="F5" s="152"/>
      <c r="G5" s="152"/>
      <c r="H5" s="152"/>
      <c r="I5" s="18"/>
    </row>
    <row r="6" spans="1:9" x14ac:dyDescent="0.2">
      <c r="A6" s="15"/>
      <c r="B6" s="152"/>
      <c r="C6" s="152"/>
      <c r="D6" s="152"/>
      <c r="E6" s="152"/>
      <c r="F6" s="152"/>
      <c r="G6" s="152"/>
      <c r="H6" s="152"/>
      <c r="I6" s="18"/>
    </row>
    <row r="7" spans="1:9" x14ac:dyDescent="0.2">
      <c r="A7" s="15"/>
      <c r="B7" s="152"/>
      <c r="C7" s="152"/>
      <c r="D7" s="152"/>
      <c r="E7" s="152"/>
      <c r="F7" s="152"/>
      <c r="G7" s="152"/>
      <c r="H7" s="152"/>
      <c r="I7" s="18"/>
    </row>
    <row r="8" spans="1:9" x14ac:dyDescent="0.2">
      <c r="A8" s="15"/>
      <c r="B8" s="153"/>
      <c r="C8" s="153"/>
      <c r="D8" s="153"/>
      <c r="E8" s="153"/>
      <c r="F8" s="153"/>
      <c r="G8" s="153"/>
      <c r="H8" s="153"/>
      <c r="I8" s="18"/>
    </row>
    <row r="9" spans="1:9" x14ac:dyDescent="0.2">
      <c r="A9" s="15"/>
      <c r="B9" s="153"/>
      <c r="C9" s="153"/>
      <c r="D9" s="153"/>
      <c r="E9" s="153"/>
      <c r="F9" s="153"/>
      <c r="G9" s="153"/>
      <c r="H9" s="153"/>
      <c r="I9" s="18"/>
    </row>
    <row r="10" spans="1:9" x14ac:dyDescent="0.2">
      <c r="A10" s="15"/>
      <c r="B10" s="16"/>
      <c r="C10" s="16"/>
      <c r="D10" s="17"/>
      <c r="E10" s="16"/>
      <c r="F10" s="17"/>
      <c r="G10" s="16"/>
      <c r="H10" s="17"/>
      <c r="I10" s="18"/>
    </row>
    <row r="11" spans="1:9" x14ac:dyDescent="0.2">
      <c r="A11" s="15"/>
      <c r="B11" s="19" t="s">
        <v>0</v>
      </c>
      <c r="C11" s="16"/>
      <c r="D11" s="20" t="s">
        <v>79</v>
      </c>
      <c r="E11" s="16"/>
      <c r="F11" s="20" t="s">
        <v>77</v>
      </c>
      <c r="G11" s="16"/>
      <c r="H11" s="20" t="s">
        <v>76</v>
      </c>
      <c r="I11" s="18"/>
    </row>
    <row r="12" spans="1:9" x14ac:dyDescent="0.2">
      <c r="A12" s="15"/>
      <c r="B12" s="32" t="s">
        <v>78</v>
      </c>
      <c r="C12" s="16"/>
      <c r="D12" s="75">
        <v>880000</v>
      </c>
      <c r="E12" s="76"/>
      <c r="F12" s="77"/>
      <c r="G12" s="76"/>
      <c r="H12" s="67"/>
      <c r="I12" s="18"/>
    </row>
    <row r="13" spans="1:9" x14ac:dyDescent="0.2">
      <c r="A13" s="15"/>
      <c r="B13" s="32" t="s">
        <v>80</v>
      </c>
      <c r="C13" s="16"/>
      <c r="D13" s="77">
        <v>0.04</v>
      </c>
      <c r="E13" s="16"/>
      <c r="F13" s="21"/>
      <c r="G13" s="16"/>
      <c r="H13" s="21"/>
      <c r="I13" s="18"/>
    </row>
    <row r="14" spans="1:9" x14ac:dyDescent="0.2">
      <c r="A14" s="15"/>
      <c r="B14" s="32" t="s">
        <v>78</v>
      </c>
      <c r="C14" s="16"/>
      <c r="D14" s="78">
        <f>D12*(1-D13)</f>
        <v>844800</v>
      </c>
      <c r="E14" s="16"/>
      <c r="F14" s="16"/>
      <c r="G14" s="16"/>
      <c r="H14" s="16"/>
      <c r="I14" s="18"/>
    </row>
    <row r="15" spans="1:9" x14ac:dyDescent="0.2">
      <c r="A15" s="15"/>
      <c r="B15" s="32" t="s">
        <v>81</v>
      </c>
      <c r="C15" s="16"/>
      <c r="D15" s="77">
        <v>0.2</v>
      </c>
      <c r="E15" s="16"/>
      <c r="F15" s="16"/>
      <c r="G15" s="16"/>
      <c r="H15" s="16"/>
      <c r="I15" s="18"/>
    </row>
    <row r="16" spans="1:9" x14ac:dyDescent="0.2">
      <c r="A16" s="15"/>
      <c r="B16" s="32" t="s">
        <v>82</v>
      </c>
      <c r="C16" s="16"/>
      <c r="D16" s="79">
        <f>D14*D15</f>
        <v>168960</v>
      </c>
      <c r="E16" s="16"/>
      <c r="F16" s="16"/>
      <c r="G16" s="16"/>
      <c r="H16" s="79">
        <f>H21/H20</f>
        <v>189235.20000000001</v>
      </c>
      <c r="I16" s="18"/>
    </row>
    <row r="17" spans="1:9" x14ac:dyDescent="0.2">
      <c r="A17" s="15"/>
      <c r="B17" s="32"/>
      <c r="C17" s="16"/>
      <c r="D17" s="81"/>
      <c r="E17" s="16"/>
      <c r="F17" s="16"/>
      <c r="G17" s="16"/>
      <c r="H17" s="81"/>
      <c r="I17" s="18"/>
    </row>
    <row r="18" spans="1:9" x14ac:dyDescent="0.2">
      <c r="A18" s="15"/>
      <c r="B18" s="16" t="s">
        <v>147</v>
      </c>
      <c r="C18" s="16"/>
      <c r="D18" s="81"/>
      <c r="E18" s="16"/>
      <c r="F18" s="16"/>
      <c r="G18" s="16"/>
      <c r="H18" s="81"/>
      <c r="I18" s="18"/>
    </row>
    <row r="19" spans="1:9" x14ac:dyDescent="0.2">
      <c r="A19" s="15"/>
      <c r="B19" s="32"/>
      <c r="C19" s="16"/>
      <c r="D19" s="81"/>
      <c r="E19" s="16"/>
      <c r="F19" s="16"/>
      <c r="G19" s="16"/>
      <c r="H19" s="81"/>
      <c r="I19" s="18"/>
    </row>
    <row r="20" spans="1:9" x14ac:dyDescent="0.2">
      <c r="A20" s="15"/>
      <c r="B20" s="32" t="s">
        <v>83</v>
      </c>
      <c r="C20" s="16"/>
      <c r="D20" s="100">
        <v>8.2799999999999994</v>
      </c>
      <c r="E20" s="16"/>
      <c r="F20" s="77">
        <v>0.12</v>
      </c>
      <c r="G20" s="16"/>
      <c r="H20" s="122">
        <f>D20/(1+F20)</f>
        <v>7.3928571428571415</v>
      </c>
      <c r="I20" s="18"/>
    </row>
    <row r="21" spans="1:9" x14ac:dyDescent="0.2">
      <c r="A21" s="15"/>
      <c r="B21" s="32" t="s">
        <v>84</v>
      </c>
      <c r="C21" s="16"/>
      <c r="D21" s="67">
        <f>D16*D20</f>
        <v>1398988.7999999998</v>
      </c>
      <c r="E21" s="16"/>
      <c r="F21" s="16"/>
      <c r="G21" s="16"/>
      <c r="H21" s="80">
        <f>D21</f>
        <v>1398988.7999999998</v>
      </c>
      <c r="I21" s="18"/>
    </row>
    <row r="22" spans="1:9" x14ac:dyDescent="0.2">
      <c r="A22" s="15"/>
      <c r="B22" s="16"/>
      <c r="C22" s="16"/>
      <c r="D22" s="16"/>
      <c r="E22" s="16"/>
      <c r="F22" s="16"/>
      <c r="G22" s="16"/>
      <c r="H22" s="16"/>
      <c r="I22" s="18"/>
    </row>
    <row r="23" spans="1:9" x14ac:dyDescent="0.2">
      <c r="A23" s="15"/>
      <c r="B23" s="32" t="s">
        <v>85</v>
      </c>
      <c r="C23" s="16"/>
      <c r="D23" s="16"/>
      <c r="E23" s="16"/>
      <c r="F23" s="16"/>
      <c r="G23" s="16"/>
      <c r="H23" s="81">
        <f>H16-D16</f>
        <v>20275.200000000012</v>
      </c>
      <c r="I23" s="18"/>
    </row>
    <row r="24" spans="1:9" x14ac:dyDescent="0.2">
      <c r="A24" s="15"/>
      <c r="B24" s="32" t="s">
        <v>86</v>
      </c>
      <c r="C24" s="16"/>
      <c r="D24" s="16"/>
      <c r="E24" s="16"/>
      <c r="F24" s="16"/>
      <c r="G24" s="16"/>
      <c r="H24" s="121">
        <f>D14+H23</f>
        <v>865075.19999999995</v>
      </c>
      <c r="I24" s="18"/>
    </row>
    <row r="25" spans="1:9" x14ac:dyDescent="0.2">
      <c r="A25" s="15"/>
      <c r="B25" s="16"/>
      <c r="C25" s="16"/>
      <c r="D25" s="16"/>
      <c r="E25" s="16"/>
      <c r="F25" s="16"/>
      <c r="G25" s="16"/>
      <c r="H25" s="16"/>
      <c r="I25" s="18"/>
    </row>
    <row r="26" spans="1:9" x14ac:dyDescent="0.2">
      <c r="A26" s="15"/>
      <c r="B26" s="130" t="s">
        <v>87</v>
      </c>
      <c r="C26" s="154"/>
      <c r="D26" s="154"/>
      <c r="E26" s="154"/>
      <c r="F26" s="154"/>
      <c r="G26" s="154"/>
      <c r="H26" s="154"/>
      <c r="I26" s="18"/>
    </row>
    <row r="27" spans="1:9" x14ac:dyDescent="0.2">
      <c r="A27" s="15"/>
      <c r="B27" s="154"/>
      <c r="C27" s="154"/>
      <c r="D27" s="154"/>
      <c r="E27" s="154"/>
      <c r="F27" s="154"/>
      <c r="G27" s="154"/>
      <c r="H27" s="154"/>
      <c r="I27" s="18"/>
    </row>
    <row r="28" spans="1:9" x14ac:dyDescent="0.2">
      <c r="A28" s="15"/>
      <c r="B28" s="16"/>
      <c r="C28" s="16"/>
      <c r="D28" s="16"/>
      <c r="E28" s="16"/>
      <c r="F28" s="16"/>
      <c r="G28" s="16"/>
      <c r="H28" s="16"/>
      <c r="I28" s="18"/>
    </row>
    <row r="29" spans="1:9" x14ac:dyDescent="0.2">
      <c r="A29" s="15"/>
      <c r="B29" s="150" t="s">
        <v>88</v>
      </c>
      <c r="C29" s="150"/>
      <c r="D29" s="150"/>
      <c r="E29" s="150"/>
      <c r="F29" s="150"/>
      <c r="G29" s="150"/>
      <c r="H29" s="150"/>
      <c r="I29" s="18"/>
    </row>
    <row r="30" spans="1:9" x14ac:dyDescent="0.2">
      <c r="A30" s="15"/>
      <c r="B30" s="150"/>
      <c r="C30" s="150"/>
      <c r="D30" s="150"/>
      <c r="E30" s="150"/>
      <c r="F30" s="150"/>
      <c r="G30" s="150"/>
      <c r="H30" s="150"/>
      <c r="I30" s="18"/>
    </row>
    <row r="31" spans="1:9" x14ac:dyDescent="0.2">
      <c r="A31" s="15"/>
      <c r="B31" s="16"/>
      <c r="C31" s="16"/>
      <c r="D31" s="16"/>
      <c r="E31" s="16"/>
      <c r="F31" s="16"/>
      <c r="G31" s="16"/>
      <c r="H31" s="16"/>
      <c r="I31" s="18"/>
    </row>
    <row r="32" spans="1:9" x14ac:dyDescent="0.2">
      <c r="A32" s="15"/>
      <c r="B32" s="32" t="s">
        <v>81</v>
      </c>
      <c r="C32" s="16"/>
      <c r="D32" s="77">
        <v>0.2</v>
      </c>
      <c r="E32" s="16"/>
      <c r="F32" s="16"/>
      <c r="G32" s="16"/>
      <c r="H32" s="16"/>
      <c r="I32" s="18"/>
    </row>
    <row r="33" spans="1:9" x14ac:dyDescent="0.2">
      <c r="A33" s="15"/>
      <c r="B33" s="32" t="s">
        <v>89</v>
      </c>
      <c r="C33" s="16"/>
      <c r="D33" s="77">
        <f>F20</f>
        <v>0.12</v>
      </c>
      <c r="E33" s="16"/>
      <c r="F33" s="16"/>
      <c r="G33" s="16"/>
      <c r="H33" s="16"/>
      <c r="I33" s="18"/>
    </row>
    <row r="34" spans="1:9" x14ac:dyDescent="0.2">
      <c r="A34" s="15"/>
      <c r="B34" s="32" t="s">
        <v>90</v>
      </c>
      <c r="C34" s="16"/>
      <c r="D34" s="103">
        <f>D32*D33</f>
        <v>2.4E-2</v>
      </c>
      <c r="E34" s="16"/>
      <c r="F34" s="16"/>
      <c r="G34" s="16"/>
      <c r="H34" s="16"/>
      <c r="I34" s="18"/>
    </row>
    <row r="35" spans="1:9" x14ac:dyDescent="0.2">
      <c r="A35" s="15"/>
      <c r="B35" s="32"/>
      <c r="C35" s="16"/>
      <c r="D35" s="82"/>
      <c r="E35" s="16"/>
      <c r="F35" s="16"/>
      <c r="G35" s="16"/>
      <c r="H35" s="16"/>
      <c r="I35" s="18"/>
    </row>
    <row r="36" spans="1:9" x14ac:dyDescent="0.2">
      <c r="A36" s="15"/>
      <c r="B36" s="32" t="s">
        <v>93</v>
      </c>
      <c r="C36" s="16"/>
      <c r="D36" s="83">
        <f>H24</f>
        <v>865075.19999999995</v>
      </c>
      <c r="E36" s="16"/>
      <c r="F36" s="54"/>
      <c r="G36" s="16"/>
      <c r="H36" s="16"/>
      <c r="I36" s="18"/>
    </row>
    <row r="37" spans="1:9" x14ac:dyDescent="0.2">
      <c r="A37" s="15"/>
      <c r="B37" s="32" t="s">
        <v>91</v>
      </c>
      <c r="C37" s="16"/>
      <c r="D37" s="83">
        <f>D14</f>
        <v>844800</v>
      </c>
      <c r="E37" s="16"/>
      <c r="F37" s="16"/>
      <c r="G37" s="16"/>
      <c r="H37" s="16"/>
      <c r="I37" s="18"/>
    </row>
    <row r="38" spans="1:9" x14ac:dyDescent="0.2">
      <c r="A38" s="15"/>
      <c r="B38" s="32" t="s">
        <v>92</v>
      </c>
      <c r="C38" s="16"/>
      <c r="D38" s="103">
        <f>(D36/D37)-1</f>
        <v>2.4000000000000021E-2</v>
      </c>
      <c r="E38" s="16"/>
      <c r="F38" s="16"/>
      <c r="G38" s="16"/>
      <c r="H38" s="84"/>
      <c r="I38" s="18"/>
    </row>
    <row r="39" spans="1:9" ht="13.5" thickBot="1" x14ac:dyDescent="0.25">
      <c r="A39" s="26"/>
      <c r="B39" s="27"/>
      <c r="C39" s="27"/>
      <c r="D39" s="27"/>
      <c r="E39" s="27"/>
      <c r="F39" s="27"/>
      <c r="G39" s="27"/>
      <c r="H39" s="27"/>
      <c r="I39" s="28"/>
    </row>
  </sheetData>
  <customSheetViews>
    <customSheetView guid="{3965A08B-B923-421F-83A7-2DD0D66A2279}" scale="140" fitToPage="1">
      <selection activeCell="K12" sqref="K12"/>
      <pageMargins left="0.75" right="0.75" top="1" bottom="1" header="0.5" footer="0.5"/>
      <printOptions horizontalCentered="1"/>
      <pageSetup paperSize="283" scale="97" orientation="portrait" r:id="rId1"/>
      <headerFooter alignWithMargins="0"/>
    </customSheetView>
  </customSheetViews>
  <mergeCells count="4">
    <mergeCell ref="B4:H9"/>
    <mergeCell ref="B26:H27"/>
    <mergeCell ref="B29:H30"/>
    <mergeCell ref="B2:H2"/>
  </mergeCells>
  <phoneticPr fontId="0" type="noConversion"/>
  <printOptions horizontalCentered="1"/>
  <pageMargins left="0.75" right="0.75" top="1" bottom="1" header="0.5" footer="0.5"/>
  <pageSetup paperSize="283" scale="97" orientation="portrait"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zoomScale="130" zoomScaleNormal="130" workbookViewId="0">
      <selection activeCell="Q32" sqref="Q32"/>
    </sheetView>
  </sheetViews>
  <sheetFormatPr defaultRowHeight="12.75" x14ac:dyDescent="0.2"/>
  <cols>
    <col min="1" max="1" width="2.7109375" style="1" customWidth="1"/>
    <col min="2" max="2" width="18.7109375" style="1" customWidth="1"/>
    <col min="3" max="3" width="2.7109375" style="1" customWidth="1"/>
    <col min="4" max="4" width="12.7109375" style="1" customWidth="1"/>
    <col min="5" max="5" width="2.7109375" style="1" customWidth="1"/>
    <col min="6" max="6" width="12.7109375" style="1" customWidth="1"/>
    <col min="7" max="7" width="2.7109375" style="1" customWidth="1"/>
    <col min="8" max="8" width="12.7109375" style="1" customWidth="1"/>
    <col min="9" max="9" width="2.7109375" style="1" customWidth="1"/>
    <col min="10" max="10" width="12.7109375" style="1" customWidth="1"/>
    <col min="11" max="11" width="2.7109375" style="3" customWidth="1"/>
    <col min="12" max="16384" width="9.140625" style="1"/>
  </cols>
  <sheetData>
    <row r="1" spans="1:12" x14ac:dyDescent="0.2">
      <c r="A1" s="29"/>
      <c r="B1" s="30"/>
      <c r="C1" s="30"/>
      <c r="D1" s="30"/>
      <c r="E1" s="30"/>
      <c r="F1" s="30"/>
      <c r="G1" s="30"/>
      <c r="H1" s="30"/>
      <c r="I1" s="30"/>
      <c r="J1" s="30"/>
      <c r="K1" s="31"/>
    </row>
    <row r="2" spans="1:12" ht="15.75" x14ac:dyDescent="0.25">
      <c r="A2" s="2"/>
      <c r="B2" s="144" t="s">
        <v>122</v>
      </c>
      <c r="C2" s="145"/>
      <c r="D2" s="145"/>
      <c r="E2" s="145"/>
      <c r="F2" s="145"/>
      <c r="G2" s="145"/>
      <c r="H2" s="145"/>
      <c r="I2" s="145"/>
      <c r="J2" s="145"/>
      <c r="K2" s="4"/>
    </row>
    <row r="3" spans="1:12" x14ac:dyDescent="0.2">
      <c r="A3" s="15"/>
      <c r="B3" s="16"/>
      <c r="C3" s="16"/>
      <c r="D3" s="17"/>
      <c r="E3" s="16"/>
      <c r="F3" s="17"/>
      <c r="G3" s="16"/>
      <c r="H3" s="17"/>
      <c r="I3" s="16"/>
      <c r="J3" s="17"/>
      <c r="K3" s="18"/>
    </row>
    <row r="4" spans="1:12" x14ac:dyDescent="0.2">
      <c r="A4" s="15"/>
      <c r="B4" s="150" t="s">
        <v>220</v>
      </c>
      <c r="C4" s="152"/>
      <c r="D4" s="152"/>
      <c r="E4" s="152"/>
      <c r="F4" s="152"/>
      <c r="G4" s="152"/>
      <c r="H4" s="152"/>
      <c r="I4" s="152"/>
      <c r="J4" s="152"/>
      <c r="K4" s="18"/>
    </row>
    <row r="5" spans="1:12" x14ac:dyDescent="0.2">
      <c r="A5" s="15"/>
      <c r="B5" s="152"/>
      <c r="C5" s="152"/>
      <c r="D5" s="152"/>
      <c r="E5" s="152"/>
      <c r="F5" s="152"/>
      <c r="G5" s="152"/>
      <c r="H5" s="152"/>
      <c r="I5" s="152"/>
      <c r="J5" s="152"/>
      <c r="K5" s="18"/>
    </row>
    <row r="6" spans="1:12" x14ac:dyDescent="0.2">
      <c r="A6" s="15"/>
      <c r="B6" s="152"/>
      <c r="C6" s="152"/>
      <c r="D6" s="152"/>
      <c r="E6" s="152"/>
      <c r="F6" s="152"/>
      <c r="G6" s="152"/>
      <c r="H6" s="152"/>
      <c r="I6" s="152"/>
      <c r="J6" s="152"/>
      <c r="K6" s="18"/>
    </row>
    <row r="7" spans="1:12" ht="13.5" thickBot="1" x14ac:dyDescent="0.25">
      <c r="A7" s="15"/>
      <c r="B7" s="16"/>
      <c r="C7" s="16"/>
      <c r="D7" s="17"/>
      <c r="E7" s="16"/>
      <c r="F7" s="17"/>
      <c r="G7" s="16"/>
      <c r="H7" s="17"/>
      <c r="I7" s="16"/>
      <c r="J7" s="17"/>
      <c r="K7" s="18"/>
    </row>
    <row r="8" spans="1:12" x14ac:dyDescent="0.2">
      <c r="A8" s="15"/>
      <c r="B8" s="30"/>
      <c r="C8" s="30"/>
      <c r="D8" s="85"/>
      <c r="E8" s="30"/>
      <c r="F8" s="85"/>
      <c r="G8" s="30"/>
      <c r="H8" s="85"/>
      <c r="I8" s="30"/>
      <c r="J8" s="85"/>
      <c r="K8" s="18"/>
    </row>
    <row r="9" spans="1:12" ht="13.5" x14ac:dyDescent="0.25">
      <c r="A9" s="15"/>
      <c r="B9" s="158" t="s">
        <v>122</v>
      </c>
      <c r="C9" s="159"/>
      <c r="D9" s="159"/>
      <c r="E9" s="159"/>
      <c r="F9" s="159"/>
      <c r="G9" s="159"/>
      <c r="H9" s="159"/>
      <c r="I9" s="159"/>
      <c r="J9" s="159"/>
      <c r="K9" s="18"/>
    </row>
    <row r="10" spans="1:12" ht="13.5" x14ac:dyDescent="0.25">
      <c r="A10" s="15"/>
      <c r="B10" s="95"/>
      <c r="C10" s="111"/>
      <c r="D10" s="111"/>
      <c r="E10" s="111"/>
      <c r="F10" s="111"/>
      <c r="G10" s="111"/>
      <c r="H10" s="111"/>
      <c r="I10" s="111"/>
      <c r="J10" s="111"/>
      <c r="K10" s="18"/>
    </row>
    <row r="11" spans="1:12" x14ac:dyDescent="0.2">
      <c r="A11" s="15"/>
      <c r="B11" s="3"/>
      <c r="C11" s="16"/>
      <c r="D11" s="33">
        <v>2001</v>
      </c>
      <c r="E11" s="16"/>
      <c r="F11" s="33">
        <v>2002</v>
      </c>
      <c r="G11" s="16"/>
      <c r="H11" s="33">
        <v>2003</v>
      </c>
      <c r="I11" s="16"/>
      <c r="J11" s="33">
        <v>2004</v>
      </c>
      <c r="K11" s="18"/>
    </row>
    <row r="12" spans="1:12" x14ac:dyDescent="0.2">
      <c r="A12" s="15"/>
      <c r="B12" s="19" t="s">
        <v>108</v>
      </c>
      <c r="C12" s="16"/>
      <c r="D12" s="20" t="s">
        <v>99</v>
      </c>
      <c r="E12" s="16"/>
      <c r="F12" s="20" t="s">
        <v>99</v>
      </c>
      <c r="G12" s="16"/>
      <c r="H12" s="20" t="s">
        <v>99</v>
      </c>
      <c r="I12" s="16"/>
      <c r="J12" s="20" t="s">
        <v>99</v>
      </c>
      <c r="K12" s="18"/>
    </row>
    <row r="13" spans="1:12" x14ac:dyDescent="0.2">
      <c r="A13" s="15"/>
      <c r="B13" s="61" t="s">
        <v>94</v>
      </c>
      <c r="C13" s="16"/>
      <c r="D13" s="48">
        <v>933450</v>
      </c>
      <c r="E13" s="86"/>
      <c r="F13" s="48">
        <v>1126177</v>
      </c>
      <c r="G13" s="86"/>
      <c r="H13" s="48">
        <v>1356131</v>
      </c>
      <c r="I13" s="86"/>
      <c r="J13" s="48">
        <v>1410525</v>
      </c>
      <c r="K13" s="18"/>
      <c r="L13" s="14"/>
    </row>
    <row r="14" spans="1:12" x14ac:dyDescent="0.2">
      <c r="A14" s="15"/>
      <c r="B14" s="61" t="s">
        <v>95</v>
      </c>
      <c r="C14" s="16"/>
      <c r="D14" s="40">
        <v>471301</v>
      </c>
      <c r="E14" s="87"/>
      <c r="F14" s="40">
        <v>466349</v>
      </c>
      <c r="G14" s="87"/>
      <c r="H14" s="40">
        <v>462167</v>
      </c>
      <c r="I14" s="87"/>
      <c r="J14" s="40">
        <v>524481</v>
      </c>
      <c r="K14" s="18"/>
    </row>
    <row r="15" spans="1:12" x14ac:dyDescent="0.2">
      <c r="A15" s="15"/>
      <c r="B15" s="61" t="s">
        <v>96</v>
      </c>
      <c r="C15" s="16"/>
      <c r="D15" s="41">
        <v>155791</v>
      </c>
      <c r="E15" s="87"/>
      <c r="F15" s="41">
        <v>161469</v>
      </c>
      <c r="G15" s="87"/>
      <c r="H15" s="41">
        <v>185831</v>
      </c>
      <c r="I15" s="87"/>
      <c r="J15" s="41">
        <v>197655</v>
      </c>
      <c r="K15" s="18"/>
    </row>
    <row r="16" spans="1:12" x14ac:dyDescent="0.2">
      <c r="A16" s="15"/>
      <c r="B16" s="61" t="s">
        <v>97</v>
      </c>
      <c r="C16" s="16"/>
      <c r="D16" s="42">
        <v>119749</v>
      </c>
      <c r="E16" s="87"/>
      <c r="F16" s="42">
        <v>136944</v>
      </c>
      <c r="G16" s="87"/>
      <c r="H16" s="42">
        <v>171580</v>
      </c>
      <c r="I16" s="87"/>
      <c r="J16" s="42">
        <v>203575</v>
      </c>
      <c r="K16" s="18"/>
    </row>
    <row r="17" spans="1:11" x14ac:dyDescent="0.2">
      <c r="A17" s="15"/>
      <c r="B17" s="61" t="s">
        <v>98</v>
      </c>
      <c r="C17" s="16"/>
      <c r="D17" s="88">
        <f>SUM(D13:D16)</f>
        <v>1680291</v>
      </c>
      <c r="E17" s="86"/>
      <c r="F17" s="88">
        <f>SUM(F13:F16)</f>
        <v>1890939</v>
      </c>
      <c r="G17" s="86"/>
      <c r="H17" s="88">
        <f>SUM(H13:H16)</f>
        <v>2175709</v>
      </c>
      <c r="I17" s="86"/>
      <c r="J17" s="88">
        <f>SUM(J13:J16)</f>
        <v>2336236</v>
      </c>
      <c r="K17" s="18"/>
    </row>
    <row r="18" spans="1:11" x14ac:dyDescent="0.2">
      <c r="A18" s="15"/>
      <c r="B18" s="32" t="s">
        <v>105</v>
      </c>
      <c r="C18" s="16"/>
      <c r="D18" s="41">
        <v>3392284</v>
      </c>
      <c r="E18" s="87"/>
      <c r="F18" s="41">
        <v>3422405</v>
      </c>
      <c r="G18" s="87"/>
      <c r="H18" s="41">
        <v>3203814</v>
      </c>
      <c r="I18" s="87"/>
      <c r="J18" s="41">
        <v>3209862</v>
      </c>
      <c r="K18" s="18"/>
    </row>
    <row r="19" spans="1:11" x14ac:dyDescent="0.2">
      <c r="A19" s="15"/>
      <c r="B19" s="32" t="s">
        <v>106</v>
      </c>
      <c r="C19" s="16"/>
      <c r="D19" s="42">
        <v>-384651</v>
      </c>
      <c r="E19" s="87"/>
      <c r="F19" s="42">
        <v>-428004</v>
      </c>
      <c r="G19" s="87"/>
      <c r="H19" s="42">
        <v>-419423</v>
      </c>
      <c r="I19" s="87"/>
      <c r="J19" s="42">
        <v>-443312</v>
      </c>
      <c r="K19" s="18"/>
    </row>
    <row r="20" spans="1:11" x14ac:dyDescent="0.2">
      <c r="A20" s="15"/>
      <c r="B20" s="32" t="s">
        <v>107</v>
      </c>
      <c r="C20" s="16"/>
      <c r="D20" s="89">
        <f>SUM(D17:D19)</f>
        <v>4687924</v>
      </c>
      <c r="E20" s="16"/>
      <c r="F20" s="89">
        <f>SUM(F17:F19)</f>
        <v>4885340</v>
      </c>
      <c r="G20" s="16"/>
      <c r="H20" s="89">
        <f>SUM(H17:H19)</f>
        <v>4960100</v>
      </c>
      <c r="I20" s="16"/>
      <c r="J20" s="89">
        <f>SUM(J17:J19)</f>
        <v>5102786</v>
      </c>
      <c r="K20" s="18"/>
    </row>
    <row r="21" spans="1:11" x14ac:dyDescent="0.2">
      <c r="A21" s="15"/>
      <c r="B21" s="32"/>
      <c r="C21" s="16"/>
      <c r="D21" s="89"/>
      <c r="E21" s="16"/>
      <c r="F21" s="89"/>
      <c r="G21" s="16"/>
      <c r="H21" s="89"/>
      <c r="I21" s="16"/>
      <c r="J21" s="89"/>
      <c r="K21" s="18"/>
    </row>
    <row r="22" spans="1:11" x14ac:dyDescent="0.2">
      <c r="A22" s="15"/>
      <c r="B22" s="16"/>
      <c r="C22" s="16"/>
      <c r="D22" s="33"/>
      <c r="E22" s="16"/>
      <c r="F22" s="155" t="s">
        <v>114</v>
      </c>
      <c r="G22" s="156"/>
      <c r="H22" s="156"/>
      <c r="I22" s="156"/>
      <c r="J22" s="156"/>
      <c r="K22" s="18"/>
    </row>
    <row r="23" spans="1:11" x14ac:dyDescent="0.2">
      <c r="A23" s="15"/>
      <c r="B23" s="19" t="s">
        <v>116</v>
      </c>
      <c r="C23" s="16"/>
      <c r="D23" s="33"/>
      <c r="E23" s="16"/>
      <c r="F23" s="90" t="s">
        <v>111</v>
      </c>
      <c r="G23" s="16"/>
      <c r="H23" s="90" t="s">
        <v>113</v>
      </c>
      <c r="I23" s="16"/>
      <c r="J23" s="90" t="s">
        <v>112</v>
      </c>
      <c r="K23" s="18"/>
    </row>
    <row r="24" spans="1:11" x14ac:dyDescent="0.2">
      <c r="A24" s="15"/>
      <c r="B24" s="61" t="s">
        <v>94</v>
      </c>
      <c r="C24" s="16"/>
      <c r="D24" s="48"/>
      <c r="E24" s="86"/>
      <c r="F24" s="77">
        <v>7.0000000000000007E-2</v>
      </c>
      <c r="G24" s="86"/>
      <c r="H24" s="77">
        <v>0.15</v>
      </c>
      <c r="I24" s="86"/>
      <c r="J24" s="77">
        <v>0.08</v>
      </c>
      <c r="K24" s="18"/>
    </row>
    <row r="25" spans="1:11" x14ac:dyDescent="0.2">
      <c r="A25" s="15"/>
      <c r="B25" s="61" t="s">
        <v>95</v>
      </c>
      <c r="C25" s="16"/>
      <c r="D25" s="48"/>
      <c r="E25" s="86"/>
      <c r="F25" s="77">
        <v>-0.09</v>
      </c>
      <c r="G25" s="86"/>
      <c r="H25" s="77">
        <v>-0.06</v>
      </c>
      <c r="I25" s="86"/>
      <c r="J25" s="77">
        <v>-0.02</v>
      </c>
      <c r="K25" s="18"/>
    </row>
    <row r="26" spans="1:11" x14ac:dyDescent="0.2">
      <c r="A26" s="15"/>
      <c r="B26" s="61" t="s">
        <v>96</v>
      </c>
      <c r="C26" s="16"/>
      <c r="D26" s="91"/>
      <c r="E26" s="86"/>
      <c r="F26" s="77">
        <v>0</v>
      </c>
      <c r="G26" s="86"/>
      <c r="H26" s="77">
        <v>0.11</v>
      </c>
      <c r="I26" s="86"/>
      <c r="J26" s="77">
        <v>0.05</v>
      </c>
      <c r="K26" s="18"/>
    </row>
    <row r="27" spans="1:11" x14ac:dyDescent="0.2">
      <c r="A27" s="15"/>
      <c r="B27" s="61" t="s">
        <v>97</v>
      </c>
      <c r="C27" s="16"/>
      <c r="D27" s="91"/>
      <c r="E27" s="86"/>
      <c r="F27" s="77">
        <v>0.03</v>
      </c>
      <c r="G27" s="86"/>
      <c r="H27" s="77">
        <v>0.13</v>
      </c>
      <c r="I27" s="86"/>
      <c r="J27" s="77">
        <v>0.06</v>
      </c>
      <c r="K27" s="18"/>
    </row>
    <row r="28" spans="1:11" x14ac:dyDescent="0.2">
      <c r="A28" s="15"/>
      <c r="B28" s="16"/>
      <c r="C28" s="16"/>
      <c r="D28" s="16"/>
      <c r="E28" s="16"/>
      <c r="F28" s="16"/>
      <c r="G28" s="16"/>
      <c r="H28" s="16"/>
      <c r="I28" s="16"/>
      <c r="J28" s="16"/>
      <c r="K28" s="18"/>
    </row>
    <row r="29" spans="1:11" ht="13.5" thickBot="1" x14ac:dyDescent="0.25">
      <c r="A29" s="26"/>
      <c r="B29" s="92" t="s">
        <v>115</v>
      </c>
      <c r="C29" s="27"/>
      <c r="D29" s="27"/>
      <c r="E29" s="27"/>
      <c r="F29" s="27"/>
      <c r="G29" s="27"/>
      <c r="H29" s="27"/>
      <c r="I29" s="27"/>
      <c r="J29" s="27"/>
      <c r="K29" s="28"/>
    </row>
    <row r="30" spans="1:11" x14ac:dyDescent="0.2">
      <c r="A30" s="15"/>
      <c r="B30" s="93"/>
      <c r="C30" s="16"/>
      <c r="D30" s="16"/>
      <c r="E30" s="16"/>
      <c r="F30" s="16"/>
      <c r="G30" s="16"/>
      <c r="H30" s="16"/>
      <c r="I30" s="16"/>
      <c r="J30" s="16"/>
      <c r="K30" s="18"/>
    </row>
    <row r="31" spans="1:11" x14ac:dyDescent="0.2">
      <c r="A31" s="15"/>
      <c r="B31" s="94" t="s">
        <v>117</v>
      </c>
      <c r="C31" s="16"/>
      <c r="D31" s="16"/>
      <c r="E31" s="16"/>
      <c r="F31" s="16"/>
      <c r="G31" s="16"/>
      <c r="H31" s="16"/>
      <c r="I31" s="16"/>
      <c r="J31" s="16"/>
      <c r="K31" s="18"/>
    </row>
    <row r="32" spans="1:11" x14ac:dyDescent="0.2">
      <c r="A32" s="15"/>
      <c r="B32" s="93"/>
      <c r="C32" s="16"/>
      <c r="D32" s="16"/>
      <c r="E32" s="16"/>
      <c r="F32" s="16"/>
      <c r="G32" s="16"/>
      <c r="H32" s="16"/>
      <c r="I32" s="16"/>
      <c r="J32" s="16"/>
      <c r="K32" s="18"/>
    </row>
    <row r="33" spans="1:11" x14ac:dyDescent="0.2">
      <c r="A33" s="15"/>
      <c r="B33" s="94" t="s">
        <v>118</v>
      </c>
      <c r="C33" s="16"/>
      <c r="D33" s="16"/>
      <c r="E33" s="16"/>
      <c r="F33" s="16"/>
      <c r="G33" s="16"/>
      <c r="H33" s="16"/>
      <c r="I33" s="16"/>
      <c r="J33" s="16"/>
      <c r="K33" s="18"/>
    </row>
    <row r="34" spans="1:11" x14ac:dyDescent="0.2">
      <c r="A34" s="15"/>
      <c r="B34" s="93"/>
      <c r="C34" s="16"/>
      <c r="D34" s="16"/>
      <c r="E34" s="16"/>
      <c r="F34" s="16"/>
      <c r="G34" s="16"/>
      <c r="H34" s="16"/>
      <c r="I34" s="16"/>
      <c r="J34" s="16"/>
      <c r="K34" s="18"/>
    </row>
    <row r="35" spans="1:11" x14ac:dyDescent="0.2">
      <c r="A35" s="15"/>
      <c r="B35" s="94" t="s">
        <v>216</v>
      </c>
      <c r="C35" s="16"/>
      <c r="D35" s="16"/>
      <c r="E35" s="16"/>
      <c r="F35" s="16"/>
      <c r="G35" s="16"/>
      <c r="H35" s="16"/>
      <c r="I35" s="16"/>
      <c r="J35" s="16"/>
      <c r="K35" s="18"/>
    </row>
    <row r="36" spans="1:11" x14ac:dyDescent="0.2">
      <c r="A36" s="15"/>
      <c r="B36" s="94" t="s">
        <v>217</v>
      </c>
      <c r="C36" s="16"/>
      <c r="D36" s="16"/>
      <c r="E36" s="16"/>
      <c r="F36" s="16"/>
      <c r="G36" s="16"/>
      <c r="H36" s="16"/>
      <c r="I36" s="16"/>
      <c r="J36" s="16"/>
      <c r="K36" s="18"/>
    </row>
    <row r="37" spans="1:11" x14ac:dyDescent="0.2">
      <c r="A37" s="15"/>
      <c r="B37" s="157"/>
      <c r="C37" s="137"/>
      <c r="D37" s="137"/>
      <c r="E37" s="137"/>
      <c r="F37" s="137"/>
      <c r="G37" s="137"/>
      <c r="H37" s="137"/>
      <c r="I37" s="137"/>
      <c r="J37" s="137"/>
      <c r="K37" s="18"/>
    </row>
    <row r="38" spans="1:11" x14ac:dyDescent="0.2">
      <c r="A38" s="15"/>
      <c r="B38" s="137"/>
      <c r="C38" s="137"/>
      <c r="D38" s="137"/>
      <c r="E38" s="137"/>
      <c r="F38" s="137"/>
      <c r="G38" s="137"/>
      <c r="H38" s="137"/>
      <c r="I38" s="137"/>
      <c r="J38" s="137"/>
      <c r="K38" s="18"/>
    </row>
    <row r="39" spans="1:11" ht="13.5" thickBot="1" x14ac:dyDescent="0.25">
      <c r="A39" s="26"/>
      <c r="B39" s="27"/>
      <c r="C39" s="27"/>
      <c r="D39" s="27"/>
      <c r="E39" s="27"/>
      <c r="F39" s="27"/>
      <c r="G39" s="27"/>
      <c r="H39" s="27"/>
      <c r="I39" s="27"/>
      <c r="J39" s="27"/>
      <c r="K39" s="28"/>
    </row>
  </sheetData>
  <customSheetViews>
    <customSheetView guid="{3965A08B-B923-421F-83A7-2DD0D66A2279}" scale="130" fitToPage="1" topLeftCell="A24">
      <selection activeCell="Q32" sqref="Q32"/>
      <pageMargins left="0.75" right="0.75" top="1" bottom="1" header="0.5" footer="0.5"/>
      <printOptions horizontalCentered="1"/>
      <pageSetup paperSize="283" orientation="portrait" r:id="rId1"/>
      <headerFooter alignWithMargins="0"/>
    </customSheetView>
  </customSheetViews>
  <mergeCells count="5">
    <mergeCell ref="B2:J2"/>
    <mergeCell ref="B4:J6"/>
    <mergeCell ref="F22:J22"/>
    <mergeCell ref="B37:J38"/>
    <mergeCell ref="B9:J9"/>
  </mergeCells>
  <phoneticPr fontId="0" type="noConversion"/>
  <printOptions horizontalCentered="1"/>
  <pageMargins left="0.75" right="0.75" top="1" bottom="1" header="0.5" footer="0.5"/>
  <pageSetup paperSize="283"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4"/>
  <sheetViews>
    <sheetView topLeftCell="A16" zoomScale="140" zoomScaleNormal="140" workbookViewId="0">
      <selection activeCell="B51" sqref="B51:L53"/>
    </sheetView>
  </sheetViews>
  <sheetFormatPr defaultRowHeight="12.75" x14ac:dyDescent="0.2"/>
  <cols>
    <col min="1" max="1" width="2.7109375" style="1" customWidth="1"/>
    <col min="2" max="2" width="18.7109375" style="1" customWidth="1"/>
    <col min="3" max="3" width="2.7109375" style="1" customWidth="1"/>
    <col min="4" max="4" width="12.7109375" style="1" customWidth="1"/>
    <col min="5" max="5" width="2.7109375" style="1" customWidth="1"/>
    <col min="6" max="6" width="12.7109375" style="1" customWidth="1"/>
    <col min="7" max="7" width="2.7109375" style="1" customWidth="1"/>
    <col min="8" max="8" width="12.7109375" style="1" customWidth="1"/>
    <col min="9" max="9" width="2.7109375" style="1" customWidth="1"/>
    <col min="10" max="10" width="12.7109375" style="1" customWidth="1"/>
    <col min="11" max="11" width="2.7109375" style="1" customWidth="1"/>
    <col min="12" max="12" width="10.7109375" style="1" customWidth="1"/>
    <col min="13" max="13" width="2.7109375" style="3" customWidth="1"/>
    <col min="14" max="16384" width="9.140625" style="1"/>
  </cols>
  <sheetData>
    <row r="1" spans="1:14" x14ac:dyDescent="0.2">
      <c r="A1" s="29"/>
      <c r="B1" s="30"/>
      <c r="C1" s="30"/>
      <c r="D1" s="30"/>
      <c r="E1" s="30"/>
      <c r="F1" s="30"/>
      <c r="G1" s="30"/>
      <c r="H1" s="30"/>
      <c r="I1" s="30"/>
      <c r="J1" s="30"/>
      <c r="K1" s="30"/>
      <c r="L1" s="30"/>
      <c r="M1" s="31"/>
    </row>
    <row r="2" spans="1:14" ht="15.75" x14ac:dyDescent="0.25">
      <c r="A2" s="2"/>
      <c r="B2" s="144" t="s">
        <v>144</v>
      </c>
      <c r="C2" s="145"/>
      <c r="D2" s="145"/>
      <c r="E2" s="145"/>
      <c r="F2" s="145"/>
      <c r="G2" s="145"/>
      <c r="H2" s="145"/>
      <c r="I2" s="145"/>
      <c r="J2" s="145"/>
      <c r="K2" s="145"/>
      <c r="L2" s="145"/>
      <c r="M2" s="4"/>
    </row>
    <row r="3" spans="1:14" x14ac:dyDescent="0.2">
      <c r="A3" s="15"/>
      <c r="B3" s="16"/>
      <c r="C3" s="16"/>
      <c r="D3" s="17"/>
      <c r="E3" s="16"/>
      <c r="F3" s="17"/>
      <c r="G3" s="16"/>
      <c r="H3" s="17"/>
      <c r="I3" s="16"/>
      <c r="J3" s="17"/>
      <c r="K3" s="16"/>
      <c r="L3" s="17"/>
      <c r="M3" s="18"/>
    </row>
    <row r="4" spans="1:14" x14ac:dyDescent="0.2">
      <c r="A4" s="15"/>
      <c r="B4" s="150" t="s">
        <v>220</v>
      </c>
      <c r="C4" s="152"/>
      <c r="D4" s="152"/>
      <c r="E4" s="152"/>
      <c r="F4" s="152"/>
      <c r="G4" s="152"/>
      <c r="H4" s="152"/>
      <c r="I4" s="152"/>
      <c r="J4" s="152"/>
      <c r="K4" s="152"/>
      <c r="L4" s="152"/>
      <c r="M4" s="18"/>
    </row>
    <row r="5" spans="1:14" x14ac:dyDescent="0.2">
      <c r="A5" s="15"/>
      <c r="B5" s="152"/>
      <c r="C5" s="152"/>
      <c r="D5" s="152"/>
      <c r="E5" s="152"/>
      <c r="F5" s="152"/>
      <c r="G5" s="152"/>
      <c r="H5" s="152"/>
      <c r="I5" s="152"/>
      <c r="J5" s="152"/>
      <c r="K5" s="152"/>
      <c r="L5" s="152"/>
      <c r="M5" s="18"/>
    </row>
    <row r="6" spans="1:14" x14ac:dyDescent="0.2">
      <c r="A6" s="15"/>
      <c r="B6" s="152"/>
      <c r="C6" s="152"/>
      <c r="D6" s="152"/>
      <c r="E6" s="152"/>
      <c r="F6" s="152"/>
      <c r="G6" s="152"/>
      <c r="H6" s="152"/>
      <c r="I6" s="152"/>
      <c r="J6" s="152"/>
      <c r="K6" s="152"/>
      <c r="L6" s="152"/>
      <c r="M6" s="18"/>
    </row>
    <row r="7" spans="1:14" x14ac:dyDescent="0.2">
      <c r="A7" s="15"/>
      <c r="B7" s="16"/>
      <c r="C7" s="16"/>
      <c r="D7" s="17"/>
      <c r="E7" s="16"/>
      <c r="F7" s="17"/>
      <c r="G7" s="16"/>
      <c r="H7" s="39" t="s">
        <v>123</v>
      </c>
      <c r="I7" s="16"/>
      <c r="J7" s="17"/>
      <c r="K7" s="16"/>
      <c r="L7" s="39" t="s">
        <v>124</v>
      </c>
      <c r="M7" s="18"/>
    </row>
    <row r="8" spans="1:14" x14ac:dyDescent="0.2">
      <c r="A8" s="15"/>
      <c r="B8" s="16"/>
      <c r="C8" s="16"/>
      <c r="D8" s="17"/>
      <c r="E8" s="16"/>
      <c r="F8" s="17"/>
      <c r="G8" s="16"/>
      <c r="H8" s="17" t="s">
        <v>119</v>
      </c>
      <c r="I8" s="16"/>
      <c r="J8" s="17" t="s">
        <v>120</v>
      </c>
      <c r="K8" s="16"/>
      <c r="L8" s="17" t="s">
        <v>121</v>
      </c>
      <c r="M8" s="18"/>
    </row>
    <row r="9" spans="1:14" x14ac:dyDescent="0.2">
      <c r="A9" s="15"/>
      <c r="B9" s="16"/>
      <c r="C9" s="16"/>
      <c r="D9" s="33"/>
      <c r="E9" s="16"/>
      <c r="F9" s="33"/>
      <c r="G9" s="16"/>
      <c r="H9" s="33" t="s">
        <v>109</v>
      </c>
      <c r="I9" s="16"/>
      <c r="J9" s="33" t="s">
        <v>100</v>
      </c>
      <c r="K9" s="16"/>
      <c r="L9" s="33" t="s">
        <v>103</v>
      </c>
      <c r="M9" s="18"/>
    </row>
    <row r="10" spans="1:14" x14ac:dyDescent="0.2">
      <c r="A10" s="15"/>
      <c r="B10" s="16"/>
      <c r="C10" s="16"/>
      <c r="D10" s="33">
        <v>2001</v>
      </c>
      <c r="E10" s="16"/>
      <c r="F10" s="33">
        <v>2002</v>
      </c>
      <c r="G10" s="16"/>
      <c r="H10" s="33" t="s">
        <v>101</v>
      </c>
      <c r="I10" s="16"/>
      <c r="J10" s="33" t="s">
        <v>101</v>
      </c>
      <c r="K10" s="16"/>
      <c r="L10" s="33" t="s">
        <v>101</v>
      </c>
      <c r="M10" s="18"/>
    </row>
    <row r="11" spans="1:14" x14ac:dyDescent="0.2">
      <c r="A11" s="15"/>
      <c r="B11" s="19" t="s">
        <v>108</v>
      </c>
      <c r="C11" s="16"/>
      <c r="D11" s="20" t="s">
        <v>99</v>
      </c>
      <c r="E11" s="16"/>
      <c r="F11" s="20" t="s">
        <v>99</v>
      </c>
      <c r="G11" s="16"/>
      <c r="H11" s="20" t="s">
        <v>110</v>
      </c>
      <c r="I11" s="16"/>
      <c r="J11" s="20" t="s">
        <v>102</v>
      </c>
      <c r="K11" s="16"/>
      <c r="L11" s="20" t="s">
        <v>104</v>
      </c>
      <c r="M11" s="18"/>
    </row>
    <row r="12" spans="1:14" x14ac:dyDescent="0.2">
      <c r="A12" s="15"/>
      <c r="B12" s="61" t="s">
        <v>94</v>
      </c>
      <c r="C12" s="16"/>
      <c r="D12" s="48">
        <v>933450</v>
      </c>
      <c r="E12" s="86"/>
      <c r="F12" s="48">
        <v>1126177</v>
      </c>
      <c r="G12" s="16"/>
      <c r="H12" s="68">
        <f>(F12/D12)-1</f>
        <v>0.2064674058599818</v>
      </c>
      <c r="I12" s="16"/>
      <c r="J12" s="77">
        <v>7.0000000000000007E-2</v>
      </c>
      <c r="K12" s="16"/>
      <c r="L12" s="123">
        <f>H12-J12</f>
        <v>0.13646740585998179</v>
      </c>
      <c r="M12" s="18"/>
      <c r="N12" s="14"/>
    </row>
    <row r="13" spans="1:14" x14ac:dyDescent="0.2">
      <c r="A13" s="15"/>
      <c r="B13" s="61" t="s">
        <v>95</v>
      </c>
      <c r="C13" s="16"/>
      <c r="D13" s="40">
        <v>471301</v>
      </c>
      <c r="E13" s="87"/>
      <c r="F13" s="40">
        <v>466349</v>
      </c>
      <c r="G13" s="16"/>
      <c r="H13" s="68">
        <f t="shared" ref="H13:H19" si="0">(F13/D13)-1</f>
        <v>-1.0507085705313557E-2</v>
      </c>
      <c r="I13" s="16"/>
      <c r="J13" s="77">
        <v>-0.09</v>
      </c>
      <c r="K13" s="16"/>
      <c r="L13" s="123">
        <f>H13-J13</f>
        <v>7.949291429468644E-2</v>
      </c>
      <c r="M13" s="18"/>
    </row>
    <row r="14" spans="1:14" x14ac:dyDescent="0.2">
      <c r="A14" s="15"/>
      <c r="B14" s="61" t="s">
        <v>96</v>
      </c>
      <c r="C14" s="16"/>
      <c r="D14" s="41">
        <v>155791</v>
      </c>
      <c r="E14" s="87"/>
      <c r="F14" s="41">
        <v>161469</v>
      </c>
      <c r="G14" s="16"/>
      <c r="H14" s="68">
        <f t="shared" si="0"/>
        <v>3.6446264546732499E-2</v>
      </c>
      <c r="I14" s="16"/>
      <c r="J14" s="77">
        <v>0</v>
      </c>
      <c r="K14" s="16"/>
      <c r="L14" s="123">
        <f>H14-J14</f>
        <v>3.6446264546732499E-2</v>
      </c>
      <c r="M14" s="18"/>
    </row>
    <row r="15" spans="1:14" x14ac:dyDescent="0.2">
      <c r="A15" s="15"/>
      <c r="B15" s="61" t="s">
        <v>97</v>
      </c>
      <c r="C15" s="16"/>
      <c r="D15" s="42">
        <v>119749</v>
      </c>
      <c r="E15" s="87"/>
      <c r="F15" s="42">
        <v>136944</v>
      </c>
      <c r="G15" s="16"/>
      <c r="H15" s="96">
        <f t="shared" si="0"/>
        <v>0.14359201329447435</v>
      </c>
      <c r="I15" s="16"/>
      <c r="J15" s="77">
        <v>0.03</v>
      </c>
      <c r="K15" s="16"/>
      <c r="L15" s="123">
        <f>H15-J15</f>
        <v>0.11359201329447435</v>
      </c>
      <c r="M15" s="18"/>
    </row>
    <row r="16" spans="1:14" x14ac:dyDescent="0.2">
      <c r="A16" s="15"/>
      <c r="B16" s="61" t="s">
        <v>98</v>
      </c>
      <c r="C16" s="16"/>
      <c r="D16" s="88">
        <f>SUM(D12:D15)</f>
        <v>1680291</v>
      </c>
      <c r="E16" s="86"/>
      <c r="F16" s="88">
        <f>SUM(F12:F15)</f>
        <v>1890939</v>
      </c>
      <c r="G16" s="16"/>
      <c r="H16" s="123">
        <f t="shared" si="0"/>
        <v>0.12536399945009524</v>
      </c>
      <c r="I16" s="16"/>
      <c r="J16" s="97"/>
      <c r="K16" s="16"/>
      <c r="L16" s="98"/>
      <c r="M16" s="18"/>
    </row>
    <row r="17" spans="1:13" x14ac:dyDescent="0.2">
      <c r="A17" s="15"/>
      <c r="B17" s="32" t="s">
        <v>105</v>
      </c>
      <c r="C17" s="16"/>
      <c r="D17" s="41">
        <v>3392284</v>
      </c>
      <c r="E17" s="87"/>
      <c r="F17" s="41">
        <v>3422405</v>
      </c>
      <c r="G17" s="16"/>
      <c r="H17" s="68">
        <f t="shared" si="0"/>
        <v>8.8792683631442326E-3</v>
      </c>
      <c r="I17" s="16"/>
      <c r="J17" s="82"/>
      <c r="K17" s="16"/>
      <c r="L17" s="16"/>
      <c r="M17" s="18"/>
    </row>
    <row r="18" spans="1:13" x14ac:dyDescent="0.2">
      <c r="A18" s="15"/>
      <c r="B18" s="32" t="s">
        <v>106</v>
      </c>
      <c r="C18" s="16"/>
      <c r="D18" s="42">
        <v>-384651</v>
      </c>
      <c r="E18" s="87"/>
      <c r="F18" s="42">
        <v>-428004</v>
      </c>
      <c r="G18" s="16"/>
      <c r="H18" s="96">
        <f t="shared" si="0"/>
        <v>0.11270736329815856</v>
      </c>
      <c r="I18" s="16"/>
      <c r="J18" s="16"/>
      <c r="K18" s="16"/>
      <c r="L18" s="16"/>
      <c r="M18" s="18"/>
    </row>
    <row r="19" spans="1:13" x14ac:dyDescent="0.2">
      <c r="A19" s="15"/>
      <c r="B19" s="32" t="s">
        <v>107</v>
      </c>
      <c r="C19" s="16"/>
      <c r="D19" s="89">
        <f>SUM(D16:D18)</f>
        <v>4687924</v>
      </c>
      <c r="E19" s="16"/>
      <c r="F19" s="89">
        <f>SUM(F16:F18)</f>
        <v>4885340</v>
      </c>
      <c r="G19" s="16"/>
      <c r="H19" s="123">
        <f t="shared" si="0"/>
        <v>4.2111604198361574E-2</v>
      </c>
      <c r="I19" s="16"/>
      <c r="J19" s="16"/>
      <c r="K19" s="16"/>
      <c r="L19" s="16"/>
      <c r="M19" s="18"/>
    </row>
    <row r="20" spans="1:13" x14ac:dyDescent="0.2">
      <c r="A20" s="15"/>
      <c r="B20" s="32"/>
      <c r="C20" s="16"/>
      <c r="D20" s="89"/>
      <c r="E20" s="16"/>
      <c r="F20" s="89"/>
      <c r="G20" s="16"/>
      <c r="H20" s="16"/>
      <c r="I20" s="16"/>
      <c r="J20" s="48"/>
      <c r="K20" s="16"/>
      <c r="L20" s="16"/>
      <c r="M20" s="18"/>
    </row>
    <row r="21" spans="1:13" x14ac:dyDescent="0.2">
      <c r="A21" s="15"/>
      <c r="B21" s="32"/>
      <c r="C21" s="16"/>
      <c r="D21" s="89"/>
      <c r="E21" s="16"/>
      <c r="F21" s="89"/>
      <c r="G21" s="16"/>
      <c r="H21" s="17" t="s">
        <v>119</v>
      </c>
      <c r="I21" s="16"/>
      <c r="J21" s="17" t="s">
        <v>120</v>
      </c>
      <c r="K21" s="16"/>
      <c r="L21" s="17" t="s">
        <v>121</v>
      </c>
      <c r="M21" s="18"/>
    </row>
    <row r="22" spans="1:13" x14ac:dyDescent="0.2">
      <c r="A22" s="15"/>
      <c r="B22" s="16"/>
      <c r="C22" s="16"/>
      <c r="D22" s="33"/>
      <c r="E22" s="16"/>
      <c r="F22" s="33"/>
      <c r="G22" s="16"/>
      <c r="H22" s="33" t="s">
        <v>109</v>
      </c>
      <c r="I22" s="16"/>
      <c r="J22" s="33" t="s">
        <v>100</v>
      </c>
      <c r="K22" s="16"/>
      <c r="L22" s="33" t="s">
        <v>103</v>
      </c>
      <c r="M22" s="18"/>
    </row>
    <row r="23" spans="1:13" x14ac:dyDescent="0.2">
      <c r="A23" s="15"/>
      <c r="B23" s="16"/>
      <c r="C23" s="16"/>
      <c r="D23" s="33">
        <v>2002</v>
      </c>
      <c r="E23" s="16"/>
      <c r="F23" s="33">
        <v>2003</v>
      </c>
      <c r="G23" s="16"/>
      <c r="H23" s="33" t="s">
        <v>101</v>
      </c>
      <c r="I23" s="16"/>
      <c r="J23" s="33" t="s">
        <v>101</v>
      </c>
      <c r="K23" s="16"/>
      <c r="L23" s="33" t="s">
        <v>101</v>
      </c>
      <c r="M23" s="18"/>
    </row>
    <row r="24" spans="1:13" x14ac:dyDescent="0.2">
      <c r="A24" s="15"/>
      <c r="B24" s="19" t="s">
        <v>108</v>
      </c>
      <c r="C24" s="16"/>
      <c r="D24" s="20" t="s">
        <v>99</v>
      </c>
      <c r="E24" s="16"/>
      <c r="F24" s="20" t="s">
        <v>99</v>
      </c>
      <c r="G24" s="16"/>
      <c r="H24" s="20" t="s">
        <v>110</v>
      </c>
      <c r="I24" s="16"/>
      <c r="J24" s="20" t="s">
        <v>102</v>
      </c>
      <c r="K24" s="16"/>
      <c r="L24" s="20" t="s">
        <v>104</v>
      </c>
      <c r="M24" s="18"/>
    </row>
    <row r="25" spans="1:13" x14ac:dyDescent="0.2">
      <c r="A25" s="15"/>
      <c r="B25" s="61" t="s">
        <v>94</v>
      </c>
      <c r="C25" s="16"/>
      <c r="D25" s="48">
        <v>1126177</v>
      </c>
      <c r="E25" s="86"/>
      <c r="F25" s="48">
        <v>1356131</v>
      </c>
      <c r="G25" s="16"/>
      <c r="H25" s="68">
        <f t="shared" ref="H25:H32" si="1">(F25/D25)-1</f>
        <v>0.20418992751583454</v>
      </c>
      <c r="I25" s="16"/>
      <c r="J25" s="77">
        <v>0.15</v>
      </c>
      <c r="K25" s="16"/>
      <c r="L25" s="123">
        <f>H25-J25</f>
        <v>5.4189927515834541E-2</v>
      </c>
      <c r="M25" s="18"/>
    </row>
    <row r="26" spans="1:13" x14ac:dyDescent="0.2">
      <c r="A26" s="15"/>
      <c r="B26" s="61" t="s">
        <v>95</v>
      </c>
      <c r="C26" s="16"/>
      <c r="D26" s="41">
        <v>466349</v>
      </c>
      <c r="E26" s="87"/>
      <c r="F26" s="41">
        <v>462167</v>
      </c>
      <c r="G26" s="16"/>
      <c r="H26" s="68">
        <f t="shared" si="1"/>
        <v>-8.9675328991806191E-3</v>
      </c>
      <c r="I26" s="16"/>
      <c r="J26" s="77">
        <v>-0.06</v>
      </c>
      <c r="K26" s="16"/>
      <c r="L26" s="123">
        <f>H26-J26</f>
        <v>5.1032467100819379E-2</v>
      </c>
      <c r="M26" s="18"/>
    </row>
    <row r="27" spans="1:13" x14ac:dyDescent="0.2">
      <c r="A27" s="15"/>
      <c r="B27" s="61" t="s">
        <v>96</v>
      </c>
      <c r="C27" s="16"/>
      <c r="D27" s="42">
        <v>161469</v>
      </c>
      <c r="E27" s="87"/>
      <c r="F27" s="42">
        <v>185831</v>
      </c>
      <c r="G27" s="16"/>
      <c r="H27" s="68">
        <f t="shared" si="1"/>
        <v>0.15087725817339548</v>
      </c>
      <c r="I27" s="16"/>
      <c r="J27" s="77">
        <v>0.11</v>
      </c>
      <c r="K27" s="16"/>
      <c r="L27" s="123">
        <f>H27-J27</f>
        <v>4.0877258173395478E-2</v>
      </c>
      <c r="M27" s="18"/>
    </row>
    <row r="28" spans="1:13" x14ac:dyDescent="0.2">
      <c r="A28" s="15"/>
      <c r="B28" s="61" t="s">
        <v>97</v>
      </c>
      <c r="C28" s="16"/>
      <c r="D28" s="41">
        <v>136944</v>
      </c>
      <c r="E28" s="87"/>
      <c r="F28" s="41">
        <v>171580</v>
      </c>
      <c r="G28" s="16"/>
      <c r="H28" s="96">
        <f t="shared" si="1"/>
        <v>0.25292090197452977</v>
      </c>
      <c r="I28" s="16"/>
      <c r="J28" s="77">
        <v>0.13</v>
      </c>
      <c r="K28" s="16"/>
      <c r="L28" s="123">
        <f>H28-J28</f>
        <v>0.12292090197452976</v>
      </c>
      <c r="M28" s="18"/>
    </row>
    <row r="29" spans="1:13" x14ac:dyDescent="0.2">
      <c r="A29" s="15"/>
      <c r="B29" s="61" t="s">
        <v>98</v>
      </c>
      <c r="C29" s="16"/>
      <c r="D29" s="88">
        <f>SUM(D25:D28)</f>
        <v>1890939</v>
      </c>
      <c r="E29" s="86"/>
      <c r="F29" s="88">
        <f>SUM(F25:F28)</f>
        <v>2175709</v>
      </c>
      <c r="G29" s="16"/>
      <c r="H29" s="123">
        <f t="shared" si="1"/>
        <v>0.15059713718951273</v>
      </c>
      <c r="I29" s="16"/>
      <c r="J29" s="97"/>
      <c r="K29" s="16"/>
      <c r="L29" s="16"/>
      <c r="M29" s="18"/>
    </row>
    <row r="30" spans="1:13" x14ac:dyDescent="0.2">
      <c r="A30" s="15"/>
      <c r="B30" s="32" t="s">
        <v>105</v>
      </c>
      <c r="C30" s="16"/>
      <c r="D30" s="41">
        <v>3422405</v>
      </c>
      <c r="E30" s="87"/>
      <c r="F30" s="41">
        <v>3203814</v>
      </c>
      <c r="G30" s="16"/>
      <c r="H30" s="68">
        <f t="shared" si="1"/>
        <v>-6.3870582236760454E-2</v>
      </c>
      <c r="I30" s="16"/>
      <c r="J30" s="82"/>
      <c r="K30" s="16"/>
      <c r="L30" s="16"/>
      <c r="M30" s="18"/>
    </row>
    <row r="31" spans="1:13" x14ac:dyDescent="0.2">
      <c r="A31" s="15"/>
      <c r="B31" s="32" t="s">
        <v>106</v>
      </c>
      <c r="C31" s="16"/>
      <c r="D31" s="42">
        <v>-428004</v>
      </c>
      <c r="E31" s="87"/>
      <c r="F31" s="42">
        <v>-419423</v>
      </c>
      <c r="G31" s="16"/>
      <c r="H31" s="96">
        <f t="shared" si="1"/>
        <v>-2.0048878047868701E-2</v>
      </c>
      <c r="I31" s="16"/>
      <c r="J31" s="16"/>
      <c r="K31" s="16"/>
      <c r="L31" s="16"/>
      <c r="M31" s="18"/>
    </row>
    <row r="32" spans="1:13" x14ac:dyDescent="0.2">
      <c r="A32" s="15"/>
      <c r="B32" s="32" t="s">
        <v>107</v>
      </c>
      <c r="C32" s="16"/>
      <c r="D32" s="89">
        <f>SUM(D29:D31)</f>
        <v>4885340</v>
      </c>
      <c r="E32" s="16"/>
      <c r="F32" s="89">
        <f>SUM(F29:F31)</f>
        <v>4960100</v>
      </c>
      <c r="G32" s="16"/>
      <c r="H32" s="123">
        <f t="shared" si="1"/>
        <v>1.5302926715438536E-2</v>
      </c>
      <c r="I32" s="16"/>
      <c r="J32" s="16"/>
      <c r="K32" s="16"/>
      <c r="L32" s="16"/>
      <c r="M32" s="18"/>
    </row>
    <row r="33" spans="1:13" x14ac:dyDescent="0.2">
      <c r="A33" s="15"/>
      <c r="B33" s="16"/>
      <c r="C33" s="16"/>
      <c r="D33" s="16"/>
      <c r="E33" s="16"/>
      <c r="F33" s="16"/>
      <c r="G33" s="16"/>
      <c r="H33" s="16"/>
      <c r="I33" s="16"/>
      <c r="J33" s="16"/>
      <c r="K33" s="16"/>
      <c r="L33" s="16"/>
      <c r="M33" s="18"/>
    </row>
    <row r="34" spans="1:13" x14ac:dyDescent="0.2">
      <c r="A34" s="15"/>
      <c r="B34" s="16"/>
      <c r="C34" s="16"/>
      <c r="D34" s="16"/>
      <c r="E34" s="16"/>
      <c r="F34" s="16"/>
      <c r="G34" s="16"/>
      <c r="H34" s="17" t="s">
        <v>119</v>
      </c>
      <c r="I34" s="16"/>
      <c r="J34" s="17" t="s">
        <v>120</v>
      </c>
      <c r="K34" s="16"/>
      <c r="L34" s="17" t="s">
        <v>121</v>
      </c>
      <c r="M34" s="18"/>
    </row>
    <row r="35" spans="1:13" x14ac:dyDescent="0.2">
      <c r="A35" s="15"/>
      <c r="B35" s="16"/>
      <c r="C35" s="16"/>
      <c r="D35" s="33"/>
      <c r="E35" s="16"/>
      <c r="F35" s="33"/>
      <c r="G35" s="16"/>
      <c r="H35" s="33" t="s">
        <v>109</v>
      </c>
      <c r="I35" s="16"/>
      <c r="J35" s="33" t="s">
        <v>100</v>
      </c>
      <c r="K35" s="16"/>
      <c r="L35" s="33" t="s">
        <v>103</v>
      </c>
      <c r="M35" s="18"/>
    </row>
    <row r="36" spans="1:13" x14ac:dyDescent="0.2">
      <c r="A36" s="15"/>
      <c r="B36" s="16"/>
      <c r="C36" s="16"/>
      <c r="D36" s="33">
        <v>2003</v>
      </c>
      <c r="E36" s="16"/>
      <c r="F36" s="33">
        <v>2004</v>
      </c>
      <c r="G36" s="16"/>
      <c r="H36" s="33" t="s">
        <v>101</v>
      </c>
      <c r="I36" s="16"/>
      <c r="J36" s="33" t="s">
        <v>101</v>
      </c>
      <c r="K36" s="16"/>
      <c r="L36" s="33" t="s">
        <v>101</v>
      </c>
      <c r="M36" s="18"/>
    </row>
    <row r="37" spans="1:13" x14ac:dyDescent="0.2">
      <c r="A37" s="15"/>
      <c r="B37" s="19" t="s">
        <v>108</v>
      </c>
      <c r="C37" s="16"/>
      <c r="D37" s="20" t="s">
        <v>99</v>
      </c>
      <c r="E37" s="16"/>
      <c r="F37" s="20" t="s">
        <v>99</v>
      </c>
      <c r="G37" s="16"/>
      <c r="H37" s="20" t="s">
        <v>110</v>
      </c>
      <c r="I37" s="16"/>
      <c r="J37" s="20" t="s">
        <v>102</v>
      </c>
      <c r="K37" s="16"/>
      <c r="L37" s="20" t="s">
        <v>104</v>
      </c>
      <c r="M37" s="18"/>
    </row>
    <row r="38" spans="1:13" x14ac:dyDescent="0.2">
      <c r="A38" s="15"/>
      <c r="B38" s="61" t="s">
        <v>94</v>
      </c>
      <c r="C38" s="16"/>
      <c r="D38" s="48">
        <v>1356131</v>
      </c>
      <c r="E38" s="86"/>
      <c r="F38" s="48">
        <v>1410525</v>
      </c>
      <c r="G38" s="16"/>
      <c r="H38" s="68">
        <f>(F38/D38)-1</f>
        <v>4.0109694417427288E-2</v>
      </c>
      <c r="I38" s="16"/>
      <c r="J38" s="77">
        <v>0.08</v>
      </c>
      <c r="K38" s="16"/>
      <c r="L38" s="123">
        <f>H38-J38</f>
        <v>-3.9890305582572713E-2</v>
      </c>
      <c r="M38" s="18"/>
    </row>
    <row r="39" spans="1:13" x14ac:dyDescent="0.2">
      <c r="A39" s="15"/>
      <c r="B39" s="61" t="s">
        <v>95</v>
      </c>
      <c r="C39" s="16"/>
      <c r="D39" s="41">
        <v>462167</v>
      </c>
      <c r="E39" s="86"/>
      <c r="F39" s="41">
        <v>524481</v>
      </c>
      <c r="G39" s="16"/>
      <c r="H39" s="68">
        <f t="shared" ref="H39:H44" si="2">(F39/D39)-1</f>
        <v>0.13483005060941178</v>
      </c>
      <c r="I39" s="16"/>
      <c r="J39" s="77">
        <v>-0.02</v>
      </c>
      <c r="K39" s="16"/>
      <c r="L39" s="123">
        <f>H39-J39</f>
        <v>0.15483005060941177</v>
      </c>
      <c r="M39" s="18"/>
    </row>
    <row r="40" spans="1:13" x14ac:dyDescent="0.2">
      <c r="A40" s="15"/>
      <c r="B40" s="61" t="s">
        <v>96</v>
      </c>
      <c r="C40" s="16"/>
      <c r="D40" s="42">
        <v>185831</v>
      </c>
      <c r="E40" s="86"/>
      <c r="F40" s="42">
        <v>197655</v>
      </c>
      <c r="G40" s="16"/>
      <c r="H40" s="68">
        <f t="shared" si="2"/>
        <v>6.3627704742481139E-2</v>
      </c>
      <c r="I40" s="16"/>
      <c r="J40" s="77">
        <v>0.05</v>
      </c>
      <c r="K40" s="16"/>
      <c r="L40" s="123">
        <f>H40-J40</f>
        <v>1.3627704742481137E-2</v>
      </c>
      <c r="M40" s="18"/>
    </row>
    <row r="41" spans="1:13" x14ac:dyDescent="0.2">
      <c r="A41" s="15"/>
      <c r="B41" s="61" t="s">
        <v>97</v>
      </c>
      <c r="C41" s="16"/>
      <c r="D41" s="41">
        <v>171580</v>
      </c>
      <c r="E41" s="86"/>
      <c r="F41" s="41">
        <v>203575</v>
      </c>
      <c r="G41" s="16"/>
      <c r="H41" s="96">
        <f t="shared" si="2"/>
        <v>0.1864727823755683</v>
      </c>
      <c r="I41" s="16"/>
      <c r="J41" s="77">
        <v>0.06</v>
      </c>
      <c r="K41" s="16"/>
      <c r="L41" s="123">
        <f>H41-J41</f>
        <v>0.1264727823755683</v>
      </c>
      <c r="M41" s="18"/>
    </row>
    <row r="42" spans="1:13" x14ac:dyDescent="0.2">
      <c r="A42" s="15"/>
      <c r="B42" s="61" t="s">
        <v>98</v>
      </c>
      <c r="C42" s="16"/>
      <c r="D42" s="88">
        <f>SUM(D38:D41)</f>
        <v>2175709</v>
      </c>
      <c r="E42" s="86"/>
      <c r="F42" s="88">
        <f>SUM(F38:F41)</f>
        <v>2336236</v>
      </c>
      <c r="G42" s="16"/>
      <c r="H42" s="123">
        <f t="shared" si="2"/>
        <v>7.3781466179530408E-2</v>
      </c>
      <c r="I42" s="16"/>
      <c r="J42" s="97"/>
      <c r="K42" s="16"/>
      <c r="L42" s="16"/>
      <c r="M42" s="18"/>
    </row>
    <row r="43" spans="1:13" x14ac:dyDescent="0.2">
      <c r="A43" s="15"/>
      <c r="B43" s="32" t="s">
        <v>105</v>
      </c>
      <c r="C43" s="16"/>
      <c r="D43" s="41">
        <v>3203814</v>
      </c>
      <c r="E43" s="16"/>
      <c r="F43" s="41">
        <v>3209862</v>
      </c>
      <c r="G43" s="16"/>
      <c r="H43" s="68">
        <f t="shared" si="2"/>
        <v>1.887750037923519E-3</v>
      </c>
      <c r="I43" s="16"/>
      <c r="J43" s="82"/>
      <c r="K43" s="16"/>
      <c r="L43" s="16"/>
      <c r="M43" s="18"/>
    </row>
    <row r="44" spans="1:13" x14ac:dyDescent="0.2">
      <c r="A44" s="15"/>
      <c r="B44" s="32" t="s">
        <v>106</v>
      </c>
      <c r="C44" s="16"/>
      <c r="D44" s="42">
        <v>-419423</v>
      </c>
      <c r="E44" s="86"/>
      <c r="F44" s="42">
        <v>-443312</v>
      </c>
      <c r="G44" s="16"/>
      <c r="H44" s="96">
        <f t="shared" si="2"/>
        <v>5.695681924930196E-2</v>
      </c>
      <c r="I44" s="16"/>
      <c r="J44" s="16"/>
      <c r="K44" s="16"/>
      <c r="L44" s="16"/>
      <c r="M44" s="18"/>
    </row>
    <row r="45" spans="1:13" x14ac:dyDescent="0.2">
      <c r="A45" s="15"/>
      <c r="B45" s="32" t="s">
        <v>107</v>
      </c>
      <c r="C45" s="16"/>
      <c r="D45" s="89">
        <f>SUM(D42:D44)</f>
        <v>4960100</v>
      </c>
      <c r="E45" s="16"/>
      <c r="F45" s="89">
        <f>SUM(F42:F44)</f>
        <v>5102786</v>
      </c>
      <c r="G45" s="16"/>
      <c r="H45" s="123">
        <f>(F45/D45)-1</f>
        <v>2.8766758734702913E-2</v>
      </c>
      <c r="I45" s="16"/>
      <c r="J45" s="16"/>
      <c r="K45" s="16"/>
      <c r="L45" s="16"/>
      <c r="M45" s="18"/>
    </row>
    <row r="46" spans="1:13" x14ac:dyDescent="0.2">
      <c r="A46" s="15"/>
      <c r="B46" s="32"/>
      <c r="C46" s="16"/>
      <c r="D46" s="89"/>
      <c r="E46" s="16"/>
      <c r="F46" s="89"/>
      <c r="G46" s="16"/>
      <c r="H46" s="68"/>
      <c r="I46" s="16"/>
      <c r="J46" s="16"/>
      <c r="K46" s="16"/>
      <c r="L46" s="16"/>
      <c r="M46" s="18"/>
    </row>
    <row r="47" spans="1:13" x14ac:dyDescent="0.2">
      <c r="A47" s="15"/>
      <c r="B47" s="150" t="s">
        <v>221</v>
      </c>
      <c r="C47" s="152"/>
      <c r="D47" s="152"/>
      <c r="E47" s="152"/>
      <c r="F47" s="152"/>
      <c r="G47" s="152"/>
      <c r="H47" s="152"/>
      <c r="I47" s="152"/>
      <c r="J47" s="152"/>
      <c r="K47" s="152"/>
      <c r="L47" s="152"/>
      <c r="M47" s="18"/>
    </row>
    <row r="48" spans="1:13" x14ac:dyDescent="0.2">
      <c r="A48" s="15"/>
      <c r="B48" s="152"/>
      <c r="C48" s="152"/>
      <c r="D48" s="152"/>
      <c r="E48" s="152"/>
      <c r="F48" s="152"/>
      <c r="G48" s="152"/>
      <c r="H48" s="152"/>
      <c r="I48" s="152"/>
      <c r="J48" s="152"/>
      <c r="K48" s="152"/>
      <c r="L48" s="152"/>
      <c r="M48" s="18"/>
    </row>
    <row r="49" spans="1:13" s="10" customFormat="1" x14ac:dyDescent="0.2">
      <c r="A49" s="55"/>
      <c r="B49" s="32"/>
      <c r="C49" s="32"/>
      <c r="D49" s="32"/>
      <c r="E49" s="32"/>
      <c r="F49" s="32"/>
      <c r="G49" s="32"/>
      <c r="H49" s="32"/>
      <c r="I49" s="32"/>
      <c r="J49" s="32"/>
      <c r="K49" s="32"/>
      <c r="L49" s="32"/>
      <c r="M49" s="58"/>
    </row>
    <row r="50" spans="1:13" s="10" customFormat="1" x14ac:dyDescent="0.2">
      <c r="A50" s="55"/>
      <c r="B50" s="99" t="s">
        <v>125</v>
      </c>
      <c r="C50" s="32"/>
      <c r="D50" s="32"/>
      <c r="E50" s="32"/>
      <c r="F50" s="32"/>
      <c r="G50" s="32"/>
      <c r="H50" s="32"/>
      <c r="I50" s="32"/>
      <c r="J50" s="32"/>
      <c r="K50" s="32"/>
      <c r="L50" s="32"/>
      <c r="M50" s="58"/>
    </row>
    <row r="51" spans="1:13" s="10" customFormat="1" x14ac:dyDescent="0.2">
      <c r="A51" s="55"/>
      <c r="B51" s="150" t="s">
        <v>222</v>
      </c>
      <c r="C51" s="152"/>
      <c r="D51" s="152"/>
      <c r="E51" s="152"/>
      <c r="F51" s="152"/>
      <c r="G51" s="152"/>
      <c r="H51" s="152"/>
      <c r="I51" s="152"/>
      <c r="J51" s="152"/>
      <c r="K51" s="152"/>
      <c r="L51" s="152"/>
      <c r="M51" s="58"/>
    </row>
    <row r="52" spans="1:13" x14ac:dyDescent="0.2">
      <c r="A52" s="15"/>
      <c r="B52" s="152"/>
      <c r="C52" s="152"/>
      <c r="D52" s="152"/>
      <c r="E52" s="152"/>
      <c r="F52" s="152"/>
      <c r="G52" s="152"/>
      <c r="H52" s="152"/>
      <c r="I52" s="152"/>
      <c r="J52" s="152"/>
      <c r="K52" s="152"/>
      <c r="L52" s="152"/>
      <c r="M52" s="18"/>
    </row>
    <row r="53" spans="1:13" x14ac:dyDescent="0.2">
      <c r="A53" s="15"/>
      <c r="B53" s="152"/>
      <c r="C53" s="152"/>
      <c r="D53" s="152"/>
      <c r="E53" s="152"/>
      <c r="F53" s="152"/>
      <c r="G53" s="152"/>
      <c r="H53" s="152"/>
      <c r="I53" s="152"/>
      <c r="J53" s="152"/>
      <c r="K53" s="152"/>
      <c r="L53" s="152"/>
      <c r="M53" s="18"/>
    </row>
    <row r="54" spans="1:13" ht="13.5" thickBot="1" x14ac:dyDescent="0.25">
      <c r="A54" s="26"/>
      <c r="B54" s="27"/>
      <c r="C54" s="27"/>
      <c r="D54" s="27"/>
      <c r="E54" s="27"/>
      <c r="F54" s="27"/>
      <c r="G54" s="27"/>
      <c r="H54" s="27"/>
      <c r="I54" s="27"/>
      <c r="J54" s="27"/>
      <c r="K54" s="27"/>
      <c r="L54" s="27"/>
      <c r="M54" s="28"/>
    </row>
  </sheetData>
  <customSheetViews>
    <customSheetView guid="{3965A08B-B923-421F-83A7-2DD0D66A2279}" scale="140" fitToPage="1" topLeftCell="A16">
      <selection activeCell="B51" sqref="B51:L53"/>
      <pageMargins left="0.75" right="0.75" top="0.75" bottom="0.75" header="0.5" footer="0.5"/>
      <printOptions horizontalCentered="1"/>
      <pageSetup paperSize="283" scale="90" orientation="portrait" r:id="rId1"/>
      <headerFooter alignWithMargins="0"/>
    </customSheetView>
  </customSheetViews>
  <mergeCells count="4">
    <mergeCell ref="B4:L6"/>
    <mergeCell ref="B47:L48"/>
    <mergeCell ref="B51:L53"/>
    <mergeCell ref="B2:L2"/>
  </mergeCells>
  <phoneticPr fontId="0" type="noConversion"/>
  <printOptions horizontalCentered="1"/>
  <pageMargins left="0.75" right="0.75" top="0.75" bottom="0.75" header="0.5" footer="0.5"/>
  <pageSetup paperSize="283" scale="90" orientation="portrait" r:id="rId2"/>
  <headerFooter alignWithMargins="0"/>
  <ignoredErrors>
    <ignoredError sqref="H8:L8 H21:L21 H34:L3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workbookViewId="0"/>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3" customWidth="1"/>
    <col min="6" max="16384" width="9.140625" style="1"/>
  </cols>
  <sheetData>
    <row r="1" spans="1:5" x14ac:dyDescent="0.2">
      <c r="A1" s="29"/>
      <c r="B1" s="30"/>
      <c r="C1" s="30"/>
      <c r="D1" s="30"/>
      <c r="E1" s="31"/>
    </row>
    <row r="2" spans="1:5" ht="15.75" customHeight="1" x14ac:dyDescent="0.25">
      <c r="A2" s="2"/>
      <c r="B2" s="8" t="s">
        <v>149</v>
      </c>
      <c r="C2" s="9"/>
      <c r="D2" s="9"/>
      <c r="E2" s="4"/>
    </row>
    <row r="3" spans="1:5" x14ac:dyDescent="0.2">
      <c r="A3" s="15"/>
      <c r="B3" s="16"/>
      <c r="C3" s="16"/>
      <c r="D3" s="17"/>
      <c r="E3" s="18"/>
    </row>
    <row r="4" spans="1:5" x14ac:dyDescent="0.2">
      <c r="A4" s="15"/>
      <c r="B4" s="136" t="s">
        <v>196</v>
      </c>
      <c r="C4" s="137"/>
      <c r="D4" s="137"/>
      <c r="E4" s="18"/>
    </row>
    <row r="5" spans="1:5" x14ac:dyDescent="0.2">
      <c r="A5" s="15"/>
      <c r="B5" s="137"/>
      <c r="C5" s="137"/>
      <c r="D5" s="137"/>
      <c r="E5" s="18"/>
    </row>
    <row r="6" spans="1:5" x14ac:dyDescent="0.2">
      <c r="A6" s="15"/>
      <c r="B6" s="137"/>
      <c r="C6" s="137"/>
      <c r="D6" s="137"/>
      <c r="E6" s="18"/>
    </row>
    <row r="7" spans="1:5" x14ac:dyDescent="0.2">
      <c r="A7" s="15"/>
      <c r="B7" s="137"/>
      <c r="C7" s="137"/>
      <c r="D7" s="137"/>
      <c r="E7" s="18"/>
    </row>
    <row r="8" spans="1:5" x14ac:dyDescent="0.2">
      <c r="A8" s="15"/>
      <c r="B8" s="137"/>
      <c r="C8" s="137"/>
      <c r="D8" s="137"/>
      <c r="E8" s="18"/>
    </row>
    <row r="9" spans="1:5" x14ac:dyDescent="0.2">
      <c r="A9" s="15"/>
      <c r="B9" s="137"/>
      <c r="C9" s="137"/>
      <c r="D9" s="137"/>
      <c r="E9" s="18"/>
    </row>
    <row r="10" spans="1:5" x14ac:dyDescent="0.2">
      <c r="A10" s="15"/>
      <c r="B10" s="16"/>
      <c r="C10" s="16"/>
      <c r="D10" s="17"/>
      <c r="E10" s="18"/>
    </row>
    <row r="11" spans="1:5" x14ac:dyDescent="0.2">
      <c r="A11" s="15"/>
      <c r="B11" s="19" t="s">
        <v>0</v>
      </c>
      <c r="C11" s="16"/>
      <c r="D11" s="20" t="s">
        <v>1</v>
      </c>
      <c r="E11" s="18"/>
    </row>
    <row r="12" spans="1:5" x14ac:dyDescent="0.2">
      <c r="A12" s="15"/>
      <c r="B12" s="16" t="s">
        <v>2</v>
      </c>
      <c r="C12" s="16"/>
      <c r="D12" s="21">
        <v>59</v>
      </c>
      <c r="E12" s="18"/>
    </row>
    <row r="13" spans="1:5" x14ac:dyDescent="0.2">
      <c r="A13" s="15"/>
      <c r="B13" s="16" t="s">
        <v>3</v>
      </c>
      <c r="C13" s="16"/>
      <c r="D13" s="21">
        <v>71</v>
      </c>
      <c r="E13" s="18"/>
    </row>
    <row r="14" spans="1:5" x14ac:dyDescent="0.2">
      <c r="A14" s="15"/>
      <c r="B14" s="16" t="s">
        <v>4</v>
      </c>
      <c r="C14" s="16"/>
      <c r="D14" s="22">
        <v>1.75</v>
      </c>
      <c r="E14" s="18"/>
    </row>
    <row r="15" spans="1:5" x14ac:dyDescent="0.2">
      <c r="A15" s="15"/>
      <c r="B15" s="16"/>
      <c r="C15" s="16"/>
      <c r="D15" s="24"/>
      <c r="E15" s="18"/>
    </row>
    <row r="16" spans="1:5" x14ac:dyDescent="0.2">
      <c r="A16" s="15"/>
      <c r="B16" s="16" t="s">
        <v>161</v>
      </c>
      <c r="C16" s="16"/>
      <c r="D16" s="103">
        <f>(D13-D12+D14)/(D12)</f>
        <v>0.23305084745762711</v>
      </c>
      <c r="E16" s="18"/>
    </row>
    <row r="17" spans="1:5" x14ac:dyDescent="0.2">
      <c r="A17" s="15"/>
      <c r="B17" s="16"/>
      <c r="C17" s="16"/>
      <c r="D17" s="25"/>
      <c r="E17" s="18"/>
    </row>
    <row r="18" spans="1:5" x14ac:dyDescent="0.2">
      <c r="A18" s="15"/>
      <c r="B18" s="16" t="s">
        <v>5</v>
      </c>
      <c r="C18" s="16"/>
      <c r="D18" s="16"/>
      <c r="E18" s="18"/>
    </row>
    <row r="19" spans="1:5" x14ac:dyDescent="0.2">
      <c r="A19" s="15"/>
      <c r="B19" s="16"/>
      <c r="C19" s="16"/>
      <c r="D19" s="16"/>
      <c r="E19" s="18"/>
    </row>
    <row r="20" spans="1:5" x14ac:dyDescent="0.2">
      <c r="A20" s="15"/>
      <c r="B20" s="16" t="s">
        <v>160</v>
      </c>
      <c r="C20" s="16"/>
      <c r="D20" s="16"/>
      <c r="E20" s="18"/>
    </row>
    <row r="21" spans="1:5" x14ac:dyDescent="0.2">
      <c r="A21" s="15"/>
      <c r="B21" s="16" t="s">
        <v>189</v>
      </c>
      <c r="C21" s="16"/>
      <c r="D21" s="16"/>
      <c r="E21" s="18"/>
    </row>
    <row r="22" spans="1:5" ht="13.5" thickBot="1" x14ac:dyDescent="0.25">
      <c r="A22" s="26"/>
      <c r="B22" s="27"/>
      <c r="C22" s="27"/>
      <c r="D22" s="27"/>
      <c r="E22" s="28"/>
    </row>
  </sheetData>
  <customSheetViews>
    <customSheetView guid="{3965A08B-B923-421F-83A7-2DD0D66A2279}" fitToPage="1">
      <pageMargins left="0.5" right="0.5" top="1" bottom="1" header="0.5" footer="0.5"/>
      <printOptions horizontalCentered="1"/>
      <pageSetup paperSize="283" orientation="portrait" r:id="rId1"/>
      <headerFooter alignWithMargins="0"/>
    </customSheetView>
  </customSheetViews>
  <mergeCells count="1">
    <mergeCell ref="B4:D9"/>
  </mergeCells>
  <phoneticPr fontId="0" type="noConversion"/>
  <printOptions horizontalCentered="1"/>
  <pageMargins left="0.5" right="0.5" top="1" bottom="1" header="0.5" footer="0.5"/>
  <pageSetup paperSize="283"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topLeftCell="A4" workbookViewId="0"/>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1" customWidth="1"/>
    <col min="6" max="6" width="10.7109375" style="1" customWidth="1"/>
    <col min="7" max="7" width="2.7109375" style="1" customWidth="1"/>
    <col min="8" max="8" width="10.7109375" style="1" customWidth="1"/>
    <col min="9" max="9" width="2.7109375" style="3" customWidth="1"/>
    <col min="10" max="16384" width="9.140625" style="1"/>
  </cols>
  <sheetData>
    <row r="1" spans="1:9" x14ac:dyDescent="0.2">
      <c r="A1" s="29"/>
      <c r="B1" s="30"/>
      <c r="C1" s="30"/>
      <c r="D1" s="30"/>
      <c r="E1" s="30"/>
      <c r="F1" s="30"/>
      <c r="G1" s="30"/>
      <c r="H1" s="108"/>
      <c r="I1" s="31"/>
    </row>
    <row r="2" spans="1:9" ht="15.75" customHeight="1" x14ac:dyDescent="0.25">
      <c r="A2" s="2"/>
      <c r="B2" s="132" t="s">
        <v>150</v>
      </c>
      <c r="C2" s="131"/>
      <c r="D2" s="131"/>
      <c r="E2" s="131"/>
      <c r="F2" s="131"/>
      <c r="G2" s="131"/>
      <c r="H2" s="131"/>
      <c r="I2" s="4"/>
    </row>
    <row r="3" spans="1:9" x14ac:dyDescent="0.2">
      <c r="A3" s="15"/>
      <c r="B3" s="16"/>
      <c r="C3" s="16"/>
      <c r="D3" s="17"/>
      <c r="E3" s="16"/>
      <c r="F3" s="17"/>
      <c r="G3" s="16"/>
      <c r="H3" s="17"/>
      <c r="I3" s="18"/>
    </row>
    <row r="4" spans="1:9" ht="12.75" customHeight="1" x14ac:dyDescent="0.2">
      <c r="A4" s="15"/>
      <c r="B4" s="139" t="s">
        <v>197</v>
      </c>
      <c r="C4" s="139"/>
      <c r="D4" s="139"/>
      <c r="E4" s="139"/>
      <c r="F4" s="139"/>
      <c r="G4" s="139"/>
      <c r="H4" s="139"/>
      <c r="I4" s="18"/>
    </row>
    <row r="5" spans="1:9" x14ac:dyDescent="0.2">
      <c r="A5" s="15"/>
      <c r="B5" s="139"/>
      <c r="C5" s="139"/>
      <c r="D5" s="139"/>
      <c r="E5" s="139"/>
      <c r="F5" s="139"/>
      <c r="G5" s="139"/>
      <c r="H5" s="139"/>
      <c r="I5" s="18"/>
    </row>
    <row r="6" spans="1:9" x14ac:dyDescent="0.2">
      <c r="A6" s="15"/>
      <c r="B6" s="139"/>
      <c r="C6" s="139"/>
      <c r="D6" s="139"/>
      <c r="E6" s="139"/>
      <c r="F6" s="139"/>
      <c r="G6" s="139"/>
      <c r="H6" s="139"/>
      <c r="I6" s="18"/>
    </row>
    <row r="7" spans="1:9" x14ac:dyDescent="0.2">
      <c r="A7" s="15"/>
      <c r="B7" s="139"/>
      <c r="C7" s="139"/>
      <c r="D7" s="139"/>
      <c r="E7" s="139"/>
      <c r="F7" s="139"/>
      <c r="G7" s="139"/>
      <c r="H7" s="139"/>
      <c r="I7" s="18"/>
    </row>
    <row r="8" spans="1:9" x14ac:dyDescent="0.2">
      <c r="A8" s="15"/>
      <c r="B8" s="139"/>
      <c r="C8" s="139"/>
      <c r="D8" s="139"/>
      <c r="E8" s="139"/>
      <c r="F8" s="139"/>
      <c r="G8" s="139"/>
      <c r="H8" s="139"/>
      <c r="I8" s="18"/>
    </row>
    <row r="9" spans="1:9" x14ac:dyDescent="0.2">
      <c r="A9" s="15"/>
      <c r="B9" s="139"/>
      <c r="C9" s="139"/>
      <c r="D9" s="139"/>
      <c r="E9" s="139"/>
      <c r="F9" s="139"/>
      <c r="G9" s="139"/>
      <c r="H9" s="139"/>
      <c r="I9" s="18"/>
    </row>
    <row r="10" spans="1:9" x14ac:dyDescent="0.2">
      <c r="A10" s="15"/>
      <c r="B10" s="139"/>
      <c r="C10" s="139"/>
      <c r="D10" s="139"/>
      <c r="E10" s="139"/>
      <c r="F10" s="139"/>
      <c r="G10" s="139"/>
      <c r="H10" s="139"/>
      <c r="I10" s="18"/>
    </row>
    <row r="11" spans="1:9" x14ac:dyDescent="0.2">
      <c r="A11" s="15"/>
      <c r="B11" s="139"/>
      <c r="C11" s="139"/>
      <c r="D11" s="139"/>
      <c r="E11" s="139"/>
      <c r="F11" s="139"/>
      <c r="G11" s="139"/>
      <c r="H11" s="139"/>
      <c r="I11" s="18"/>
    </row>
    <row r="12" spans="1:9" x14ac:dyDescent="0.2">
      <c r="A12" s="15"/>
      <c r="B12" s="139"/>
      <c r="C12" s="139"/>
      <c r="D12" s="139"/>
      <c r="E12" s="139"/>
      <c r="F12" s="139"/>
      <c r="G12" s="139"/>
      <c r="H12" s="139"/>
      <c r="I12" s="18"/>
    </row>
    <row r="13" spans="1:9" x14ac:dyDescent="0.2">
      <c r="A13" s="15"/>
      <c r="B13" s="139"/>
      <c r="C13" s="139"/>
      <c r="D13" s="139"/>
      <c r="E13" s="139"/>
      <c r="F13" s="139"/>
      <c r="G13" s="139"/>
      <c r="H13" s="139"/>
      <c r="I13" s="18"/>
    </row>
    <row r="14" spans="1:9" x14ac:dyDescent="0.2">
      <c r="A14" s="15"/>
      <c r="B14" s="140"/>
      <c r="C14" s="140"/>
      <c r="D14" s="140"/>
      <c r="E14" s="140"/>
      <c r="F14" s="140"/>
      <c r="G14" s="140"/>
      <c r="H14" s="140"/>
      <c r="I14" s="18"/>
    </row>
    <row r="15" spans="1:9" x14ac:dyDescent="0.2">
      <c r="A15" s="15"/>
      <c r="B15" s="32"/>
      <c r="C15" s="16"/>
      <c r="D15" s="17"/>
      <c r="E15" s="16"/>
      <c r="F15" s="17"/>
      <c r="G15" s="16"/>
      <c r="H15" s="17"/>
      <c r="I15" s="18"/>
    </row>
    <row r="16" spans="1:9" x14ac:dyDescent="0.2">
      <c r="A16" s="15"/>
      <c r="B16" s="16"/>
      <c r="C16" s="16"/>
      <c r="D16" s="33" t="s">
        <v>7</v>
      </c>
      <c r="E16" s="16"/>
      <c r="F16" s="33" t="s">
        <v>128</v>
      </c>
      <c r="G16" s="16"/>
      <c r="H16" s="33"/>
      <c r="I16" s="18"/>
    </row>
    <row r="17" spans="1:9" x14ac:dyDescent="0.2">
      <c r="A17" s="15"/>
      <c r="B17" s="19" t="s">
        <v>136</v>
      </c>
      <c r="C17" s="16"/>
      <c r="D17" s="20" t="s">
        <v>8</v>
      </c>
      <c r="E17" s="16"/>
      <c r="F17" s="20" t="s">
        <v>138</v>
      </c>
      <c r="G17" s="16"/>
      <c r="H17" s="33"/>
      <c r="I17" s="18"/>
    </row>
    <row r="18" spans="1:9" x14ac:dyDescent="0.2">
      <c r="A18" s="15"/>
      <c r="B18" s="34" t="s">
        <v>158</v>
      </c>
      <c r="C18" s="16"/>
      <c r="D18" s="109">
        <v>17.25</v>
      </c>
      <c r="E18" s="16"/>
      <c r="F18" s="104">
        <v>1.36</v>
      </c>
      <c r="G18" s="16"/>
      <c r="H18" s="21"/>
      <c r="I18" s="18"/>
    </row>
    <row r="19" spans="1:9" x14ac:dyDescent="0.2">
      <c r="A19" s="15"/>
      <c r="B19" s="34" t="s">
        <v>159</v>
      </c>
      <c r="C19" s="16"/>
      <c r="D19" s="109">
        <v>28.33</v>
      </c>
      <c r="E19" s="16"/>
      <c r="F19" s="104">
        <v>1.417</v>
      </c>
      <c r="G19" s="16"/>
      <c r="H19" s="35"/>
      <c r="I19" s="18"/>
    </row>
    <row r="20" spans="1:9" x14ac:dyDescent="0.2">
      <c r="A20" s="15"/>
      <c r="B20" s="16"/>
      <c r="C20" s="16"/>
      <c r="D20" s="24"/>
      <c r="E20" s="16"/>
      <c r="F20" s="102"/>
      <c r="G20" s="16"/>
      <c r="H20" s="37"/>
      <c r="I20" s="18"/>
    </row>
    <row r="21" spans="1:9" x14ac:dyDescent="0.2">
      <c r="A21" s="15"/>
      <c r="B21" s="32" t="s">
        <v>151</v>
      </c>
      <c r="C21" s="16"/>
      <c r="D21" s="25"/>
      <c r="E21" s="16"/>
      <c r="F21" s="25"/>
      <c r="G21" s="16"/>
      <c r="H21" s="37"/>
      <c r="I21" s="18"/>
    </row>
    <row r="22" spans="1:9" x14ac:dyDescent="0.2">
      <c r="A22" s="15"/>
      <c r="B22" s="16"/>
      <c r="C22" s="16"/>
      <c r="D22" s="25"/>
      <c r="E22" s="16"/>
      <c r="F22" s="25"/>
      <c r="G22" s="16"/>
      <c r="H22" s="37"/>
      <c r="I22" s="18"/>
    </row>
    <row r="23" spans="1:9" x14ac:dyDescent="0.2">
      <c r="A23" s="15"/>
      <c r="B23" s="16" t="s">
        <v>6</v>
      </c>
      <c r="C23" s="16"/>
      <c r="D23" s="103">
        <f>(D19-D18)/(D18)</f>
        <v>0.64231884057971</v>
      </c>
      <c r="E23" s="16"/>
      <c r="F23" s="16"/>
      <c r="G23" s="16"/>
      <c r="H23" s="16"/>
      <c r="I23" s="18"/>
    </row>
    <row r="24" spans="1:9" x14ac:dyDescent="0.2">
      <c r="A24" s="15"/>
      <c r="B24" s="16"/>
      <c r="C24" s="16"/>
      <c r="D24" s="101"/>
      <c r="E24" s="16"/>
      <c r="F24" s="16"/>
      <c r="G24" s="16"/>
      <c r="H24" s="16"/>
      <c r="I24" s="18"/>
    </row>
    <row r="25" spans="1:9" x14ac:dyDescent="0.2">
      <c r="A25" s="15"/>
      <c r="B25" s="32" t="s">
        <v>130</v>
      </c>
      <c r="C25" s="16"/>
      <c r="D25" s="101"/>
      <c r="E25" s="16"/>
      <c r="F25" s="16"/>
      <c r="G25" s="16"/>
      <c r="H25" s="16"/>
      <c r="I25" s="18"/>
    </row>
    <row r="26" spans="1:9" x14ac:dyDescent="0.2">
      <c r="A26" s="15"/>
      <c r="B26" s="16"/>
      <c r="C26" s="16"/>
      <c r="D26" s="101"/>
      <c r="E26" s="16"/>
      <c r="F26" s="16"/>
      <c r="G26" s="16"/>
      <c r="H26" s="16"/>
      <c r="I26" s="18"/>
    </row>
    <row r="27" spans="1:9" x14ac:dyDescent="0.2">
      <c r="A27" s="15"/>
      <c r="B27" s="16" t="s">
        <v>139</v>
      </c>
      <c r="C27" s="16"/>
      <c r="D27" s="103">
        <f>(F19-F18)/(F18)</f>
        <v>4.1911764705882308E-2</v>
      </c>
      <c r="E27" s="16"/>
      <c r="F27" s="16"/>
      <c r="G27" s="16"/>
      <c r="H27" s="16"/>
      <c r="I27" s="18"/>
    </row>
    <row r="28" spans="1:9" x14ac:dyDescent="0.2">
      <c r="A28" s="15"/>
      <c r="B28" s="16"/>
      <c r="C28" s="16"/>
      <c r="D28" s="101"/>
      <c r="E28" s="16"/>
      <c r="F28" s="16"/>
      <c r="G28" s="16"/>
      <c r="H28" s="16"/>
      <c r="I28" s="18"/>
    </row>
    <row r="29" spans="1:9" x14ac:dyDescent="0.2">
      <c r="A29" s="15"/>
      <c r="B29" s="32" t="s">
        <v>152</v>
      </c>
      <c r="C29" s="16"/>
      <c r="D29" s="101"/>
      <c r="E29" s="16"/>
      <c r="F29" s="16"/>
      <c r="G29" s="16"/>
      <c r="H29" s="16"/>
      <c r="I29" s="18"/>
    </row>
    <row r="30" spans="1:9" x14ac:dyDescent="0.2">
      <c r="A30" s="15"/>
      <c r="B30" s="16"/>
      <c r="C30" s="16"/>
      <c r="D30" s="16"/>
      <c r="E30" s="16"/>
      <c r="F30" s="16"/>
      <c r="G30" s="16"/>
      <c r="H30" s="16"/>
      <c r="I30" s="18"/>
    </row>
    <row r="31" spans="1:9" x14ac:dyDescent="0.2">
      <c r="A31" s="15"/>
      <c r="B31" s="16" t="s">
        <v>132</v>
      </c>
      <c r="C31" s="16"/>
      <c r="D31" s="16"/>
      <c r="E31" s="16"/>
      <c r="F31" s="16"/>
      <c r="G31" s="16"/>
      <c r="H31" s="110">
        <f>100*D19</f>
        <v>2833</v>
      </c>
      <c r="I31" s="18"/>
    </row>
    <row r="32" spans="1:9" x14ac:dyDescent="0.2">
      <c r="A32" s="15"/>
      <c r="B32" s="16" t="s">
        <v>133</v>
      </c>
      <c r="C32" s="16"/>
      <c r="D32" s="16"/>
      <c r="E32" s="16"/>
      <c r="F32" s="16"/>
      <c r="G32" s="16"/>
      <c r="H32" s="78">
        <f>H31*F19</f>
        <v>4014.3610000000003</v>
      </c>
      <c r="I32" s="18"/>
    </row>
    <row r="33" spans="1:9" x14ac:dyDescent="0.2">
      <c r="A33" s="15"/>
      <c r="B33" s="16"/>
      <c r="C33" s="16"/>
      <c r="D33" s="16"/>
      <c r="E33" s="16"/>
      <c r="F33" s="16"/>
      <c r="G33" s="16"/>
      <c r="H33" s="16"/>
      <c r="I33" s="18"/>
    </row>
    <row r="34" spans="1:9" x14ac:dyDescent="0.2">
      <c r="A34" s="15"/>
      <c r="B34" s="130" t="s">
        <v>153</v>
      </c>
      <c r="C34" s="138"/>
      <c r="D34" s="138"/>
      <c r="E34" s="138"/>
      <c r="F34" s="138"/>
      <c r="G34" s="138"/>
      <c r="H34" s="138"/>
      <c r="I34" s="18"/>
    </row>
    <row r="35" spans="1:9" x14ac:dyDescent="0.2">
      <c r="A35" s="15"/>
      <c r="B35" s="138"/>
      <c r="C35" s="138"/>
      <c r="D35" s="138"/>
      <c r="E35" s="138"/>
      <c r="F35" s="138"/>
      <c r="G35" s="138"/>
      <c r="H35" s="138"/>
      <c r="I35" s="18"/>
    </row>
    <row r="36" spans="1:9" x14ac:dyDescent="0.2">
      <c r="A36" s="15"/>
      <c r="B36" s="106"/>
      <c r="C36" s="106"/>
      <c r="D36" s="106"/>
      <c r="E36" s="106"/>
      <c r="F36" s="106"/>
      <c r="G36" s="106"/>
      <c r="H36" s="106"/>
      <c r="I36" s="18"/>
    </row>
    <row r="37" spans="1:9" x14ac:dyDescent="0.2">
      <c r="A37" s="15"/>
      <c r="B37" s="106" t="s">
        <v>154</v>
      </c>
      <c r="C37" s="106"/>
      <c r="D37" s="106"/>
      <c r="E37" s="106"/>
      <c r="F37" s="106"/>
      <c r="G37" s="106"/>
      <c r="H37" s="110">
        <f>100*D18</f>
        <v>1725</v>
      </c>
      <c r="I37" s="18"/>
    </row>
    <row r="38" spans="1:9" x14ac:dyDescent="0.2">
      <c r="A38" s="15"/>
      <c r="B38" s="106" t="s">
        <v>155</v>
      </c>
      <c r="C38" s="106"/>
      <c r="D38" s="106"/>
      <c r="E38" s="106"/>
      <c r="F38" s="106"/>
      <c r="G38" s="106"/>
      <c r="H38" s="78">
        <f>H37*F18</f>
        <v>2346</v>
      </c>
      <c r="I38" s="18"/>
    </row>
    <row r="39" spans="1:9" x14ac:dyDescent="0.2">
      <c r="A39" s="15"/>
      <c r="B39" s="106"/>
      <c r="C39" s="106"/>
      <c r="D39" s="106"/>
      <c r="E39" s="106"/>
      <c r="F39" s="106"/>
      <c r="G39" s="106"/>
      <c r="H39" s="106"/>
      <c r="I39" s="18"/>
    </row>
    <row r="40" spans="1:9" x14ac:dyDescent="0.2">
      <c r="A40" s="15"/>
      <c r="B40" s="106" t="s">
        <v>156</v>
      </c>
      <c r="C40" s="106"/>
      <c r="D40" s="106"/>
      <c r="E40" s="106"/>
      <c r="F40" s="106"/>
      <c r="G40" s="106"/>
      <c r="H40" s="103">
        <f>H32/H38-1</f>
        <v>0.71115132139812465</v>
      </c>
      <c r="I40" s="18"/>
    </row>
    <row r="41" spans="1:9" x14ac:dyDescent="0.2">
      <c r="A41" s="15"/>
      <c r="B41" s="105" t="s">
        <v>134</v>
      </c>
      <c r="C41" s="105"/>
      <c r="D41" s="105"/>
      <c r="E41" s="105"/>
      <c r="F41" s="105"/>
      <c r="G41" s="105"/>
      <c r="H41" s="105"/>
      <c r="I41" s="18"/>
    </row>
    <row r="42" spans="1:9" x14ac:dyDescent="0.2">
      <c r="A42" s="15"/>
      <c r="B42" s="105"/>
      <c r="C42" s="105"/>
      <c r="D42" s="105"/>
      <c r="E42" s="105"/>
      <c r="F42" s="105"/>
      <c r="G42" s="105"/>
      <c r="H42" s="105"/>
      <c r="I42" s="18"/>
    </row>
    <row r="43" spans="1:9" x14ac:dyDescent="0.2">
      <c r="A43" s="15"/>
      <c r="B43" s="130" t="s">
        <v>157</v>
      </c>
      <c r="C43" s="130"/>
      <c r="D43" s="130"/>
      <c r="E43" s="130"/>
      <c r="F43" s="130"/>
      <c r="G43" s="130"/>
      <c r="H43" s="130"/>
      <c r="I43" s="18"/>
    </row>
    <row r="44" spans="1:9" x14ac:dyDescent="0.2">
      <c r="A44" s="15"/>
      <c r="B44" s="130"/>
      <c r="C44" s="130"/>
      <c r="D44" s="130"/>
      <c r="E44" s="130"/>
      <c r="F44" s="130"/>
      <c r="G44" s="130"/>
      <c r="H44" s="130"/>
      <c r="I44" s="18"/>
    </row>
    <row r="45" spans="1:9" x14ac:dyDescent="0.2">
      <c r="A45" s="15"/>
      <c r="B45" s="105"/>
      <c r="C45" s="105"/>
      <c r="D45" s="105"/>
      <c r="E45" s="105"/>
      <c r="F45" s="105"/>
      <c r="G45" s="105"/>
      <c r="H45" s="105"/>
      <c r="I45" s="18"/>
    </row>
    <row r="46" spans="1:9" x14ac:dyDescent="0.2">
      <c r="A46" s="15"/>
      <c r="B46" s="105" t="s">
        <v>135</v>
      </c>
      <c r="C46" s="105"/>
      <c r="D46" s="105"/>
      <c r="E46" s="105"/>
      <c r="F46" s="105"/>
      <c r="G46" s="105"/>
      <c r="H46" s="105"/>
      <c r="I46" s="18"/>
    </row>
    <row r="47" spans="1:9" x14ac:dyDescent="0.2">
      <c r="A47" s="15"/>
      <c r="B47" s="105"/>
      <c r="C47" s="105"/>
      <c r="D47" s="105"/>
      <c r="E47" s="105"/>
      <c r="F47" s="105"/>
      <c r="G47" s="105"/>
      <c r="I47" s="18"/>
    </row>
    <row r="48" spans="1:9" x14ac:dyDescent="0.2">
      <c r="A48" s="15"/>
      <c r="B48" s="105" t="s">
        <v>213</v>
      </c>
      <c r="C48" s="105"/>
      <c r="D48" s="105"/>
      <c r="E48" s="105"/>
      <c r="F48" s="105"/>
      <c r="G48" s="105"/>
      <c r="H48" s="103">
        <f>(1+D23)*(1+D27)-1</f>
        <v>0.71115132139812398</v>
      </c>
      <c r="I48" s="18"/>
    </row>
    <row r="49" spans="1:9" ht="13.5" thickBot="1" x14ac:dyDescent="0.25">
      <c r="A49" s="26"/>
      <c r="B49" s="27"/>
      <c r="C49" s="27"/>
      <c r="D49" s="27"/>
      <c r="E49" s="27"/>
      <c r="F49" s="27"/>
      <c r="G49" s="27"/>
      <c r="H49" s="27"/>
      <c r="I49" s="28"/>
    </row>
    <row r="51" spans="1:9" x14ac:dyDescent="0.2">
      <c r="B51" s="128"/>
    </row>
  </sheetData>
  <customSheetViews>
    <customSheetView guid="{3965A08B-B923-421F-83A7-2DD0D66A2279}" fitToPage="1" topLeftCell="A4">
      <pageMargins left="0.75" right="0.75" top="1" bottom="1" header="0.5" footer="0.5"/>
      <printOptions horizontalCentered="1"/>
      <pageSetup paperSize="283" orientation="portrait" r:id="rId1"/>
      <headerFooter alignWithMargins="0"/>
    </customSheetView>
  </customSheetViews>
  <mergeCells count="4">
    <mergeCell ref="B34:H35"/>
    <mergeCell ref="B43:H44"/>
    <mergeCell ref="B2:H2"/>
    <mergeCell ref="B4:H14"/>
  </mergeCells>
  <phoneticPr fontId="0" type="noConversion"/>
  <printOptions horizontalCentered="1"/>
  <pageMargins left="0.75" right="0.75" top="1" bottom="1" header="0.5" footer="0.5"/>
  <pageSetup paperSize="283"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workbookViewId="0">
      <selection activeCell="B22" sqref="B22:H24"/>
    </sheetView>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1" customWidth="1"/>
    <col min="6" max="6" width="10.7109375" style="1" customWidth="1"/>
    <col min="7" max="7" width="2.7109375" style="1" customWidth="1"/>
    <col min="8" max="8" width="10.7109375" style="1" customWidth="1"/>
    <col min="9" max="9" width="2.7109375" style="3" customWidth="1"/>
    <col min="10" max="16384" width="9.140625" style="1"/>
  </cols>
  <sheetData>
    <row r="1" spans="1:9" x14ac:dyDescent="0.2">
      <c r="A1" s="29"/>
      <c r="B1" s="30"/>
      <c r="C1" s="30"/>
      <c r="D1" s="30"/>
      <c r="E1" s="30"/>
      <c r="F1" s="30"/>
      <c r="G1" s="30"/>
      <c r="H1" s="108"/>
      <c r="I1" s="31"/>
    </row>
    <row r="2" spans="1:9" ht="15.75" customHeight="1" x14ac:dyDescent="0.25">
      <c r="A2" s="2"/>
      <c r="B2" s="132" t="s">
        <v>162</v>
      </c>
      <c r="C2" s="131"/>
      <c r="D2" s="131"/>
      <c r="E2" s="131"/>
      <c r="F2" s="131"/>
      <c r="G2" s="131"/>
      <c r="H2" s="131"/>
      <c r="I2" s="4"/>
    </row>
    <row r="3" spans="1:9" x14ac:dyDescent="0.2">
      <c r="A3" s="15"/>
      <c r="B3" s="16"/>
      <c r="C3" s="16"/>
      <c r="D3" s="17"/>
      <c r="E3" s="16"/>
      <c r="F3" s="17"/>
      <c r="G3" s="16"/>
      <c r="H3" s="17"/>
      <c r="I3" s="18"/>
    </row>
    <row r="4" spans="1:9" x14ac:dyDescent="0.2">
      <c r="A4" s="15"/>
      <c r="B4" s="136" t="s">
        <v>198</v>
      </c>
      <c r="C4" s="141"/>
      <c r="D4" s="141"/>
      <c r="E4" s="141"/>
      <c r="F4" s="141"/>
      <c r="G4" s="141"/>
      <c r="H4" s="141"/>
      <c r="I4" s="18"/>
    </row>
    <row r="5" spans="1:9" x14ac:dyDescent="0.2">
      <c r="A5" s="15"/>
      <c r="B5" s="141"/>
      <c r="C5" s="141"/>
      <c r="D5" s="141"/>
      <c r="E5" s="141"/>
      <c r="F5" s="141"/>
      <c r="G5" s="141"/>
      <c r="H5" s="141"/>
      <c r="I5" s="18"/>
    </row>
    <row r="6" spans="1:9" x14ac:dyDescent="0.2">
      <c r="A6" s="15"/>
      <c r="B6" s="141"/>
      <c r="C6" s="141"/>
      <c r="D6" s="141"/>
      <c r="E6" s="141"/>
      <c r="F6" s="141"/>
      <c r="G6" s="141"/>
      <c r="H6" s="141"/>
      <c r="I6" s="18"/>
    </row>
    <row r="7" spans="1:9" x14ac:dyDescent="0.2">
      <c r="A7" s="15"/>
      <c r="B7" s="131"/>
      <c r="C7" s="131"/>
      <c r="D7" s="131"/>
      <c r="E7" s="131"/>
      <c r="F7" s="131"/>
      <c r="G7" s="131"/>
      <c r="H7" s="131"/>
      <c r="I7" s="18"/>
    </row>
    <row r="8" spans="1:9" x14ac:dyDescent="0.2">
      <c r="A8" s="15"/>
      <c r="B8" s="32"/>
      <c r="C8" s="16"/>
      <c r="D8" s="17"/>
      <c r="E8" s="16"/>
      <c r="F8" s="17"/>
      <c r="G8" s="16"/>
      <c r="H8" s="17"/>
      <c r="I8" s="18"/>
    </row>
    <row r="9" spans="1:9" x14ac:dyDescent="0.2">
      <c r="A9" s="15"/>
      <c r="B9" s="16"/>
      <c r="C9" s="16"/>
      <c r="D9" s="33" t="s">
        <v>7</v>
      </c>
      <c r="E9" s="16"/>
      <c r="F9" s="33" t="s">
        <v>128</v>
      </c>
      <c r="G9" s="16"/>
      <c r="H9" s="33"/>
      <c r="I9" s="18"/>
    </row>
    <row r="10" spans="1:9" x14ac:dyDescent="0.2">
      <c r="A10" s="15"/>
      <c r="B10" s="19" t="s">
        <v>136</v>
      </c>
      <c r="C10" s="16"/>
      <c r="D10" s="20" t="s">
        <v>8</v>
      </c>
      <c r="E10" s="16"/>
      <c r="F10" s="20" t="s">
        <v>129</v>
      </c>
      <c r="G10" s="16"/>
      <c r="H10" s="33"/>
      <c r="I10" s="18"/>
    </row>
    <row r="11" spans="1:9" x14ac:dyDescent="0.2">
      <c r="A11" s="15"/>
      <c r="B11" s="34" t="s">
        <v>158</v>
      </c>
      <c r="C11" s="16"/>
      <c r="D11" s="100">
        <v>17.25</v>
      </c>
      <c r="E11" s="16"/>
      <c r="F11" s="104">
        <v>1.36</v>
      </c>
      <c r="G11" s="16"/>
      <c r="H11" s="21"/>
      <c r="I11" s="18"/>
    </row>
    <row r="12" spans="1:9" x14ac:dyDescent="0.2">
      <c r="A12" s="15"/>
      <c r="B12" s="34" t="s">
        <v>159</v>
      </c>
      <c r="C12" s="16"/>
      <c r="D12" s="100">
        <v>31.14</v>
      </c>
      <c r="E12" s="16"/>
      <c r="F12" s="104">
        <v>1.3109999999999999</v>
      </c>
      <c r="G12" s="16"/>
      <c r="H12" s="35"/>
      <c r="I12" s="18"/>
    </row>
    <row r="13" spans="1:9" x14ac:dyDescent="0.2">
      <c r="A13" s="15"/>
      <c r="B13" s="16"/>
      <c r="C13" s="16"/>
      <c r="D13" s="24"/>
      <c r="E13" s="16"/>
      <c r="F13" s="102"/>
      <c r="G13" s="16"/>
      <c r="H13" s="37"/>
      <c r="I13" s="18"/>
    </row>
    <row r="14" spans="1:9" x14ac:dyDescent="0.2">
      <c r="A14" s="15"/>
      <c r="B14" s="32" t="s">
        <v>151</v>
      </c>
      <c r="C14" s="16"/>
      <c r="D14" s="25"/>
      <c r="E14" s="16"/>
      <c r="F14" s="25"/>
      <c r="G14" s="16"/>
      <c r="H14" s="37"/>
      <c r="I14" s="18"/>
    </row>
    <row r="15" spans="1:9" x14ac:dyDescent="0.2">
      <c r="A15" s="15"/>
      <c r="B15" s="16"/>
      <c r="C15" s="16"/>
      <c r="D15" s="25"/>
      <c r="E15" s="16"/>
      <c r="F15" s="25"/>
      <c r="G15" s="16"/>
      <c r="H15" s="37"/>
      <c r="I15" s="18"/>
    </row>
    <row r="16" spans="1:9" x14ac:dyDescent="0.2">
      <c r="A16" s="15"/>
      <c r="B16" s="16" t="s">
        <v>6</v>
      </c>
      <c r="C16" s="16"/>
      <c r="D16" s="103">
        <f>(D12-D11)/(D11)</f>
        <v>0.80521739130434788</v>
      </c>
      <c r="E16" s="16"/>
      <c r="F16" s="16"/>
      <c r="G16" s="16"/>
      <c r="H16" s="16"/>
      <c r="I16" s="18"/>
    </row>
    <row r="17" spans="1:9" x14ac:dyDescent="0.2">
      <c r="A17" s="15"/>
      <c r="B17" s="16"/>
      <c r="C17" s="16"/>
      <c r="D17" s="101"/>
      <c r="E17" s="16"/>
      <c r="F17" s="16"/>
      <c r="G17" s="16"/>
      <c r="H17" s="16"/>
      <c r="I17" s="18"/>
    </row>
    <row r="18" spans="1:9" x14ac:dyDescent="0.2">
      <c r="A18" s="15"/>
      <c r="B18" s="32" t="s">
        <v>130</v>
      </c>
      <c r="C18" s="16"/>
      <c r="D18" s="101"/>
      <c r="E18" s="16"/>
      <c r="F18" s="16"/>
      <c r="G18" s="16"/>
      <c r="H18" s="16"/>
      <c r="I18" s="18"/>
    </row>
    <row r="19" spans="1:9" x14ac:dyDescent="0.2">
      <c r="A19" s="15"/>
      <c r="B19" s="16"/>
      <c r="C19" s="16"/>
      <c r="D19" s="101"/>
      <c r="E19" s="16"/>
      <c r="F19" s="16"/>
      <c r="G19" s="16"/>
      <c r="H19" s="16"/>
      <c r="I19" s="18"/>
    </row>
    <row r="20" spans="1:9" x14ac:dyDescent="0.2">
      <c r="A20" s="15"/>
      <c r="B20" s="16" t="s">
        <v>131</v>
      </c>
      <c r="C20" s="16"/>
      <c r="D20" s="103">
        <f>(F12-F11)/(F11)</f>
        <v>-3.602941176470599E-2</v>
      </c>
      <c r="E20" s="16"/>
      <c r="F20" s="16"/>
      <c r="G20" s="16"/>
      <c r="H20" s="16"/>
      <c r="I20" s="18"/>
    </row>
    <row r="21" spans="1:9" x14ac:dyDescent="0.2">
      <c r="A21" s="15"/>
      <c r="B21" s="16"/>
      <c r="C21" s="16"/>
      <c r="D21" s="16"/>
      <c r="E21" s="16"/>
      <c r="F21" s="16"/>
      <c r="G21" s="16"/>
      <c r="H21" s="16"/>
      <c r="I21" s="18"/>
    </row>
    <row r="22" spans="1:9" x14ac:dyDescent="0.2">
      <c r="A22" s="15"/>
      <c r="B22" s="130" t="s">
        <v>163</v>
      </c>
      <c r="C22" s="130"/>
      <c r="D22" s="130"/>
      <c r="E22" s="130"/>
      <c r="F22" s="130"/>
      <c r="G22" s="130"/>
      <c r="H22" s="130"/>
      <c r="I22" s="18"/>
    </row>
    <row r="23" spans="1:9" x14ac:dyDescent="0.2">
      <c r="A23" s="15"/>
      <c r="B23" s="130"/>
      <c r="C23" s="130"/>
      <c r="D23" s="130"/>
      <c r="E23" s="130"/>
      <c r="F23" s="130"/>
      <c r="G23" s="130"/>
      <c r="H23" s="130"/>
      <c r="I23" s="18"/>
    </row>
    <row r="24" spans="1:9" x14ac:dyDescent="0.2">
      <c r="A24" s="15"/>
      <c r="B24" s="131"/>
      <c r="C24" s="131"/>
      <c r="D24" s="131"/>
      <c r="E24" s="131"/>
      <c r="F24" s="131"/>
      <c r="G24" s="131"/>
      <c r="H24" s="131"/>
      <c r="I24" s="18"/>
    </row>
    <row r="25" spans="1:9" x14ac:dyDescent="0.2">
      <c r="A25" s="15"/>
      <c r="B25" s="16"/>
      <c r="C25" s="16"/>
      <c r="D25" s="16"/>
      <c r="E25" s="16"/>
      <c r="F25" s="16"/>
      <c r="G25" s="16"/>
      <c r="H25" s="16"/>
      <c r="I25" s="18"/>
    </row>
    <row r="26" spans="1:9" x14ac:dyDescent="0.2">
      <c r="A26" s="15"/>
      <c r="B26" s="32" t="s">
        <v>152</v>
      </c>
      <c r="C26" s="16"/>
      <c r="D26" s="101"/>
      <c r="E26" s="16"/>
      <c r="F26" s="16"/>
      <c r="G26" s="16"/>
      <c r="H26" s="16"/>
      <c r="I26" s="18"/>
    </row>
    <row r="27" spans="1:9" x14ac:dyDescent="0.2">
      <c r="A27" s="15"/>
      <c r="B27" s="16"/>
      <c r="C27" s="16"/>
      <c r="D27" s="16"/>
      <c r="E27" s="16"/>
      <c r="F27" s="16"/>
      <c r="G27" s="16"/>
      <c r="H27" s="16"/>
      <c r="I27" s="18"/>
    </row>
    <row r="28" spans="1:9" x14ac:dyDescent="0.2">
      <c r="A28" s="15"/>
      <c r="B28" s="16" t="s">
        <v>132</v>
      </c>
      <c r="C28" s="16"/>
      <c r="D28" s="16"/>
      <c r="E28" s="16"/>
      <c r="F28" s="16"/>
      <c r="G28" s="16"/>
      <c r="H28" s="80">
        <f>100*D12</f>
        <v>3114</v>
      </c>
      <c r="I28" s="18"/>
    </row>
    <row r="29" spans="1:9" x14ac:dyDescent="0.2">
      <c r="A29" s="15"/>
      <c r="B29" s="16" t="s">
        <v>164</v>
      </c>
      <c r="C29" s="16"/>
      <c r="D29" s="16"/>
      <c r="E29" s="16"/>
      <c r="F29" s="16"/>
      <c r="G29" s="16"/>
      <c r="H29" s="78">
        <f>H28*F12</f>
        <v>4082.4539999999997</v>
      </c>
      <c r="I29" s="18"/>
    </row>
    <row r="30" spans="1:9" x14ac:dyDescent="0.2">
      <c r="A30" s="15"/>
      <c r="B30" s="16"/>
      <c r="C30" s="16"/>
      <c r="D30" s="16"/>
      <c r="E30" s="16"/>
      <c r="F30" s="16"/>
      <c r="G30" s="16"/>
      <c r="H30" s="16"/>
      <c r="I30" s="18"/>
    </row>
    <row r="31" spans="1:9" x14ac:dyDescent="0.2">
      <c r="A31" s="15"/>
      <c r="B31" s="130" t="s">
        <v>153</v>
      </c>
      <c r="C31" s="138"/>
      <c r="D31" s="138"/>
      <c r="E31" s="138"/>
      <c r="F31" s="138"/>
      <c r="G31" s="138"/>
      <c r="H31" s="138"/>
      <c r="I31" s="18"/>
    </row>
    <row r="32" spans="1:9" x14ac:dyDescent="0.2">
      <c r="A32" s="15"/>
      <c r="B32" s="138"/>
      <c r="C32" s="138"/>
      <c r="D32" s="138"/>
      <c r="E32" s="138"/>
      <c r="F32" s="138"/>
      <c r="G32" s="138"/>
      <c r="H32" s="138"/>
      <c r="I32" s="18"/>
    </row>
    <row r="33" spans="1:9" x14ac:dyDescent="0.2">
      <c r="A33" s="15"/>
      <c r="B33" s="106"/>
      <c r="C33" s="106"/>
      <c r="D33" s="106"/>
      <c r="E33" s="106"/>
      <c r="F33" s="106"/>
      <c r="G33" s="106"/>
      <c r="H33" s="106"/>
      <c r="I33" s="18"/>
    </row>
    <row r="34" spans="1:9" x14ac:dyDescent="0.2">
      <c r="A34" s="15"/>
      <c r="B34" s="106" t="s">
        <v>154</v>
      </c>
      <c r="C34" s="106"/>
      <c r="D34" s="106"/>
      <c r="E34" s="106"/>
      <c r="F34" s="106"/>
      <c r="G34" s="106"/>
      <c r="H34" s="80">
        <f>100*D11</f>
        <v>1725</v>
      </c>
      <c r="I34" s="18"/>
    </row>
    <row r="35" spans="1:9" x14ac:dyDescent="0.2">
      <c r="A35" s="15"/>
      <c r="B35" s="106" t="s">
        <v>155</v>
      </c>
      <c r="C35" s="106"/>
      <c r="D35" s="106"/>
      <c r="E35" s="106"/>
      <c r="F35" s="106"/>
      <c r="G35" s="106"/>
      <c r="H35" s="78">
        <f>H34*F11</f>
        <v>2346</v>
      </c>
      <c r="I35" s="18"/>
    </row>
    <row r="36" spans="1:9" x14ac:dyDescent="0.2">
      <c r="A36" s="15"/>
      <c r="B36" s="106"/>
      <c r="C36" s="106"/>
      <c r="D36" s="106"/>
      <c r="E36" s="106"/>
      <c r="F36" s="106"/>
      <c r="G36" s="106"/>
      <c r="H36" s="106"/>
      <c r="I36" s="18"/>
    </row>
    <row r="37" spans="1:9" x14ac:dyDescent="0.2">
      <c r="A37" s="15"/>
      <c r="B37" s="106" t="s">
        <v>156</v>
      </c>
      <c r="C37" s="106"/>
      <c r="D37" s="106"/>
      <c r="E37" s="106"/>
      <c r="F37" s="106"/>
      <c r="G37" s="106"/>
      <c r="H37" s="103">
        <f>H29/H35-1</f>
        <v>0.74017647058823521</v>
      </c>
      <c r="I37" s="18"/>
    </row>
    <row r="38" spans="1:9" x14ac:dyDescent="0.2">
      <c r="A38" s="15"/>
      <c r="B38" s="105" t="s">
        <v>134</v>
      </c>
      <c r="C38" s="105"/>
      <c r="D38" s="105"/>
      <c r="E38" s="105"/>
      <c r="F38" s="105"/>
      <c r="G38" s="105"/>
      <c r="H38" s="105"/>
      <c r="I38" s="18"/>
    </row>
    <row r="39" spans="1:9" x14ac:dyDescent="0.2">
      <c r="A39" s="15"/>
      <c r="B39" s="105"/>
      <c r="C39" s="105"/>
      <c r="D39" s="105"/>
      <c r="E39" s="105"/>
      <c r="F39" s="105"/>
      <c r="G39" s="105"/>
      <c r="H39" s="105"/>
      <c r="I39" s="18"/>
    </row>
    <row r="40" spans="1:9" x14ac:dyDescent="0.2">
      <c r="A40" s="15"/>
      <c r="B40" s="130" t="s">
        <v>157</v>
      </c>
      <c r="C40" s="130"/>
      <c r="D40" s="130"/>
      <c r="E40" s="130"/>
      <c r="F40" s="130"/>
      <c r="G40" s="130"/>
      <c r="H40" s="130"/>
      <c r="I40" s="18"/>
    </row>
    <row r="41" spans="1:9" x14ac:dyDescent="0.2">
      <c r="A41" s="15"/>
      <c r="B41" s="130"/>
      <c r="C41" s="130"/>
      <c r="D41" s="130"/>
      <c r="E41" s="130"/>
      <c r="F41" s="130"/>
      <c r="G41" s="130"/>
      <c r="H41" s="130"/>
      <c r="I41" s="18"/>
    </row>
    <row r="42" spans="1:9" x14ac:dyDescent="0.2">
      <c r="A42" s="15"/>
      <c r="B42" s="105"/>
      <c r="C42" s="105"/>
      <c r="D42" s="105"/>
      <c r="E42" s="105"/>
      <c r="F42" s="105"/>
      <c r="G42" s="105"/>
      <c r="H42" s="105"/>
      <c r="I42" s="18"/>
    </row>
    <row r="43" spans="1:9" x14ac:dyDescent="0.2">
      <c r="A43" s="15"/>
      <c r="B43" s="105" t="s">
        <v>135</v>
      </c>
      <c r="C43" s="105"/>
      <c r="D43" s="105"/>
      <c r="E43" s="105"/>
      <c r="F43" s="105"/>
      <c r="G43" s="105"/>
      <c r="H43" s="105"/>
      <c r="I43" s="18"/>
    </row>
    <row r="44" spans="1:9" x14ac:dyDescent="0.2">
      <c r="A44" s="15"/>
      <c r="B44" s="105"/>
      <c r="C44" s="105"/>
      <c r="D44" s="105"/>
      <c r="E44" s="105"/>
      <c r="F44" s="105"/>
      <c r="G44" s="105"/>
      <c r="I44" s="18"/>
    </row>
    <row r="45" spans="1:9" x14ac:dyDescent="0.2">
      <c r="A45" s="15"/>
      <c r="B45" s="105" t="s">
        <v>165</v>
      </c>
      <c r="C45" s="105"/>
      <c r="D45" s="105"/>
      <c r="E45" s="105"/>
      <c r="F45" s="105"/>
      <c r="G45" s="105"/>
      <c r="H45" s="103">
        <f>(1+D16)*(1+D20)-1</f>
        <v>0.74017647058823521</v>
      </c>
      <c r="I45" s="18"/>
    </row>
    <row r="46" spans="1:9" x14ac:dyDescent="0.2">
      <c r="A46" s="15"/>
      <c r="B46" s="105"/>
      <c r="C46" s="105"/>
      <c r="D46" s="105"/>
      <c r="E46" s="105"/>
      <c r="F46" s="105"/>
      <c r="G46" s="105"/>
      <c r="H46" s="105"/>
      <c r="I46" s="18"/>
    </row>
    <row r="47" spans="1:9" x14ac:dyDescent="0.2">
      <c r="A47" s="15"/>
      <c r="B47" s="130" t="s">
        <v>137</v>
      </c>
      <c r="C47" s="130"/>
      <c r="D47" s="130"/>
      <c r="E47" s="130"/>
      <c r="F47" s="130"/>
      <c r="G47" s="130"/>
      <c r="H47" s="130"/>
      <c r="I47" s="18"/>
    </row>
    <row r="48" spans="1:9" x14ac:dyDescent="0.2">
      <c r="A48" s="15"/>
      <c r="B48" s="130"/>
      <c r="C48" s="130"/>
      <c r="D48" s="130"/>
      <c r="E48" s="130"/>
      <c r="F48" s="130"/>
      <c r="G48" s="130"/>
      <c r="H48" s="130"/>
      <c r="I48" s="18"/>
    </row>
    <row r="49" spans="1:9" ht="13.5" thickBot="1" x14ac:dyDescent="0.25">
      <c r="A49" s="26"/>
      <c r="B49" s="27"/>
      <c r="C49" s="27"/>
      <c r="D49" s="27"/>
      <c r="E49" s="27"/>
      <c r="F49" s="27"/>
      <c r="G49" s="27"/>
      <c r="H49" s="27"/>
      <c r="I49" s="28"/>
    </row>
  </sheetData>
  <customSheetViews>
    <customSheetView guid="{3965A08B-B923-421F-83A7-2DD0D66A2279}" fitToPage="1">
      <selection activeCell="B22" sqref="B22:H24"/>
      <pageMargins left="0.75" right="0.75" top="1" bottom="1" header="0.5" footer="0.5"/>
      <printOptions horizontalCentered="1"/>
      <pageSetup paperSize="283" orientation="portrait" r:id="rId1"/>
      <headerFooter alignWithMargins="0"/>
    </customSheetView>
  </customSheetViews>
  <mergeCells count="6">
    <mergeCell ref="B2:H2"/>
    <mergeCell ref="B47:H48"/>
    <mergeCell ref="B31:H32"/>
    <mergeCell ref="B40:H41"/>
    <mergeCell ref="B4:H7"/>
    <mergeCell ref="B22:H24"/>
  </mergeCells>
  <phoneticPr fontId="0" type="noConversion"/>
  <printOptions horizontalCentered="1"/>
  <pageMargins left="0.75" right="0.75" top="1" bottom="1" header="0.5" footer="0.5"/>
  <pageSetup paperSize="283" orientation="portrait"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workbookViewId="0"/>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1" customWidth="1"/>
    <col min="6" max="6" width="10.7109375" style="1" customWidth="1"/>
    <col min="7" max="7" width="2.7109375" style="1" customWidth="1"/>
    <col min="8" max="8" width="10.7109375" style="1" customWidth="1"/>
    <col min="9" max="9" width="2.7109375" style="3" customWidth="1"/>
    <col min="10" max="16384" width="9.140625" style="1"/>
  </cols>
  <sheetData>
    <row r="1" spans="1:9" x14ac:dyDescent="0.2">
      <c r="A1" s="29"/>
      <c r="B1" s="30"/>
      <c r="C1" s="30"/>
      <c r="D1" s="30"/>
      <c r="E1" s="30"/>
      <c r="F1" s="30"/>
      <c r="G1" s="30"/>
      <c r="H1" s="108"/>
      <c r="I1" s="31"/>
    </row>
    <row r="2" spans="1:9" ht="15.75" x14ac:dyDescent="0.25">
      <c r="A2" s="2"/>
      <c r="B2" s="144" t="s">
        <v>166</v>
      </c>
      <c r="C2" s="145"/>
      <c r="D2" s="145"/>
      <c r="E2" s="145"/>
      <c r="F2" s="145"/>
      <c r="G2" s="145"/>
      <c r="H2" s="145"/>
      <c r="I2" s="4"/>
    </row>
    <row r="3" spans="1:9" x14ac:dyDescent="0.2">
      <c r="A3" s="15"/>
      <c r="B3" s="16"/>
      <c r="C3" s="16"/>
      <c r="D3" s="17"/>
      <c r="E3" s="16"/>
      <c r="F3" s="17"/>
      <c r="G3" s="16"/>
      <c r="H3" s="17"/>
      <c r="I3" s="18"/>
    </row>
    <row r="4" spans="1:9" x14ac:dyDescent="0.2">
      <c r="A4" s="15"/>
      <c r="B4" s="136" t="s">
        <v>199</v>
      </c>
      <c r="C4" s="142"/>
      <c r="D4" s="142"/>
      <c r="E4" s="142"/>
      <c r="F4" s="142"/>
      <c r="G4" s="142"/>
      <c r="H4" s="142"/>
      <c r="I4" s="18"/>
    </row>
    <row r="5" spans="1:9" x14ac:dyDescent="0.2">
      <c r="A5" s="15"/>
      <c r="B5" s="142"/>
      <c r="C5" s="142"/>
      <c r="D5" s="142"/>
      <c r="E5" s="142"/>
      <c r="F5" s="142"/>
      <c r="G5" s="142"/>
      <c r="H5" s="142"/>
      <c r="I5" s="18"/>
    </row>
    <row r="6" spans="1:9" x14ac:dyDescent="0.2">
      <c r="A6" s="15"/>
      <c r="B6" s="107"/>
      <c r="C6" s="107"/>
      <c r="D6" s="107"/>
      <c r="E6" s="107"/>
      <c r="F6" s="107"/>
      <c r="G6" s="107"/>
      <c r="H6" s="107"/>
      <c r="I6" s="18"/>
    </row>
    <row r="7" spans="1:9" x14ac:dyDescent="0.2">
      <c r="A7" s="15"/>
      <c r="B7" s="16"/>
      <c r="C7" s="16"/>
      <c r="D7" s="33" t="s">
        <v>7</v>
      </c>
      <c r="E7" s="16"/>
      <c r="F7" s="33" t="s">
        <v>128</v>
      </c>
      <c r="G7" s="16"/>
      <c r="H7" s="33"/>
      <c r="I7" s="18"/>
    </row>
    <row r="8" spans="1:9" x14ac:dyDescent="0.2">
      <c r="A8" s="15"/>
      <c r="B8" s="19" t="s">
        <v>136</v>
      </c>
      <c r="C8" s="16"/>
      <c r="D8" s="20" t="s">
        <v>8</v>
      </c>
      <c r="E8" s="16"/>
      <c r="F8" s="20" t="s">
        <v>129</v>
      </c>
      <c r="G8" s="16"/>
      <c r="H8" s="33"/>
      <c r="I8" s="18"/>
    </row>
    <row r="9" spans="1:9" x14ac:dyDescent="0.2">
      <c r="A9" s="15"/>
      <c r="B9" s="34" t="s">
        <v>158</v>
      </c>
      <c r="C9" s="16"/>
      <c r="D9" s="100">
        <v>17.25</v>
      </c>
      <c r="E9" s="16"/>
      <c r="F9" s="104">
        <v>1.36</v>
      </c>
      <c r="G9" s="16"/>
      <c r="H9" s="21"/>
      <c r="I9" s="18"/>
    </row>
    <row r="10" spans="1:9" x14ac:dyDescent="0.2">
      <c r="A10" s="15"/>
      <c r="B10" s="34" t="s">
        <v>159</v>
      </c>
      <c r="C10" s="16"/>
      <c r="D10" s="100">
        <v>31.14</v>
      </c>
      <c r="E10" s="16"/>
      <c r="F10" s="104">
        <v>1.3109999999999999</v>
      </c>
      <c r="G10" s="16"/>
      <c r="H10" s="35"/>
      <c r="I10" s="18"/>
    </row>
    <row r="11" spans="1:9" x14ac:dyDescent="0.2">
      <c r="A11" s="15"/>
      <c r="B11" s="16"/>
      <c r="C11" s="16"/>
      <c r="D11" s="24"/>
      <c r="E11" s="16"/>
      <c r="F11" s="102"/>
      <c r="G11" s="16"/>
      <c r="H11" s="37"/>
      <c r="I11" s="18"/>
    </row>
    <row r="12" spans="1:9" x14ac:dyDescent="0.2">
      <c r="A12" s="15"/>
      <c r="B12" s="143" t="s">
        <v>167</v>
      </c>
      <c r="C12" s="131"/>
      <c r="D12" s="131"/>
      <c r="E12" s="131"/>
      <c r="F12" s="131"/>
      <c r="G12" s="131"/>
      <c r="H12" s="131"/>
      <c r="I12" s="18"/>
    </row>
    <row r="13" spans="1:9" x14ac:dyDescent="0.2">
      <c r="A13" s="15"/>
      <c r="B13" s="131"/>
      <c r="C13" s="131"/>
      <c r="D13" s="131"/>
      <c r="E13" s="131"/>
      <c r="F13" s="131"/>
      <c r="G13" s="131"/>
      <c r="H13" s="131"/>
      <c r="I13" s="18"/>
    </row>
    <row r="14" spans="1:9" x14ac:dyDescent="0.2">
      <c r="A14" s="15"/>
      <c r="B14" s="16"/>
      <c r="C14" s="16"/>
      <c r="D14" s="25"/>
      <c r="E14" s="16"/>
      <c r="F14" s="25"/>
      <c r="G14" s="16"/>
      <c r="H14" s="37"/>
      <c r="I14" s="18"/>
    </row>
    <row r="15" spans="1:9" x14ac:dyDescent="0.2">
      <c r="A15" s="15"/>
      <c r="B15" s="16" t="s">
        <v>6</v>
      </c>
      <c r="C15" s="16"/>
      <c r="D15" s="103">
        <f>(D10-D9)/(D9)</f>
        <v>0.80521739130434788</v>
      </c>
      <c r="E15" s="16"/>
      <c r="F15" s="16"/>
      <c r="G15" s="16"/>
      <c r="H15" s="16"/>
      <c r="I15" s="18"/>
    </row>
    <row r="16" spans="1:9" x14ac:dyDescent="0.2">
      <c r="A16" s="15"/>
      <c r="B16" s="16"/>
      <c r="C16" s="16"/>
      <c r="D16" s="101"/>
      <c r="E16" s="16"/>
      <c r="F16" s="16"/>
      <c r="G16" s="16"/>
      <c r="H16" s="16"/>
      <c r="I16" s="18"/>
    </row>
    <row r="17" spans="1:9" ht="13.5" thickBot="1" x14ac:dyDescent="0.25">
      <c r="A17" s="26"/>
      <c r="B17" s="27"/>
      <c r="C17" s="27"/>
      <c r="D17" s="27"/>
      <c r="E17" s="27"/>
      <c r="F17" s="27"/>
      <c r="G17" s="27"/>
      <c r="H17" s="27"/>
      <c r="I17" s="28"/>
    </row>
  </sheetData>
  <customSheetViews>
    <customSheetView guid="{3965A08B-B923-421F-83A7-2DD0D66A2279}" fitToPage="1">
      <pageMargins left="0.75" right="0.75" top="1" bottom="1" header="0.5" footer="0.5"/>
      <printOptions horizontalCentered="1"/>
      <pageSetup paperSize="283" orientation="portrait" r:id="rId1"/>
      <headerFooter alignWithMargins="0"/>
    </customSheetView>
  </customSheetViews>
  <mergeCells count="3">
    <mergeCell ref="B4:H5"/>
    <mergeCell ref="B12:H13"/>
    <mergeCell ref="B2:H2"/>
  </mergeCells>
  <phoneticPr fontId="0" type="noConversion"/>
  <printOptions horizontalCentered="1"/>
  <pageMargins left="0.75" right="0.75" top="1" bottom="1" header="0.5" footer="0.5"/>
  <pageSetup paperSize="283"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workbookViewId="0">
      <selection activeCell="B4" sqref="B4:J6"/>
    </sheetView>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1" customWidth="1"/>
    <col min="6" max="6" width="10.7109375" style="1" customWidth="1"/>
    <col min="7" max="7" width="2.7109375" style="1" customWidth="1"/>
    <col min="8" max="8" width="10.7109375" style="1" customWidth="1"/>
    <col min="9" max="9" width="2.7109375" style="1" customWidth="1"/>
    <col min="10" max="10" width="10.7109375" style="1" customWidth="1"/>
    <col min="11" max="11" width="2.7109375" style="3" customWidth="1"/>
    <col min="12" max="16384" width="9.140625" style="1"/>
  </cols>
  <sheetData>
    <row r="1" spans="1:11" x14ac:dyDescent="0.2">
      <c r="A1" s="29"/>
      <c r="B1" s="30"/>
      <c r="C1" s="30"/>
      <c r="D1" s="30"/>
      <c r="E1" s="30"/>
      <c r="F1" s="30"/>
      <c r="G1" s="30"/>
      <c r="H1" s="30"/>
      <c r="I1" s="30"/>
      <c r="J1" s="30"/>
      <c r="K1" s="31"/>
    </row>
    <row r="2" spans="1:11" ht="15.75" x14ac:dyDescent="0.25">
      <c r="A2" s="2"/>
      <c r="B2" s="144" t="s">
        <v>215</v>
      </c>
      <c r="C2" s="145"/>
      <c r="D2" s="145"/>
      <c r="E2" s="145"/>
      <c r="F2" s="145"/>
      <c r="G2" s="145"/>
      <c r="H2" s="145"/>
      <c r="I2" s="145"/>
      <c r="J2" s="145"/>
      <c r="K2" s="4"/>
    </row>
    <row r="3" spans="1:11" x14ac:dyDescent="0.2">
      <c r="A3" s="15"/>
      <c r="B3" s="16"/>
      <c r="C3" s="16"/>
      <c r="D3" s="17"/>
      <c r="E3" s="16"/>
      <c r="F3" s="17"/>
      <c r="G3" s="16"/>
      <c r="H3" s="17"/>
      <c r="I3" s="16"/>
      <c r="J3" s="17"/>
      <c r="K3" s="18"/>
    </row>
    <row r="4" spans="1:11" x14ac:dyDescent="0.2">
      <c r="A4" s="15"/>
      <c r="B4" s="136" t="s">
        <v>200</v>
      </c>
      <c r="C4" s="137"/>
      <c r="D4" s="137"/>
      <c r="E4" s="137"/>
      <c r="F4" s="137"/>
      <c r="G4" s="137"/>
      <c r="H4" s="137"/>
      <c r="I4" s="137"/>
      <c r="J4" s="137"/>
      <c r="K4" s="18"/>
    </row>
    <row r="5" spans="1:11" x14ac:dyDescent="0.2">
      <c r="A5" s="15"/>
      <c r="B5" s="137"/>
      <c r="C5" s="137"/>
      <c r="D5" s="137"/>
      <c r="E5" s="137"/>
      <c r="F5" s="137"/>
      <c r="G5" s="137"/>
      <c r="H5" s="137"/>
      <c r="I5" s="137"/>
      <c r="J5" s="137"/>
      <c r="K5" s="18"/>
    </row>
    <row r="6" spans="1:11" x14ac:dyDescent="0.2">
      <c r="A6" s="15"/>
      <c r="B6" s="137"/>
      <c r="C6" s="137"/>
      <c r="D6" s="137"/>
      <c r="E6" s="137"/>
      <c r="F6" s="137"/>
      <c r="G6" s="137"/>
      <c r="H6" s="137"/>
      <c r="I6" s="137"/>
      <c r="J6" s="137"/>
      <c r="K6" s="18"/>
    </row>
    <row r="7" spans="1:11" x14ac:dyDescent="0.2">
      <c r="A7" s="15"/>
      <c r="B7" s="32"/>
      <c r="C7" s="16"/>
      <c r="D7" s="17"/>
      <c r="E7" s="16"/>
      <c r="F7" s="17"/>
      <c r="G7" s="16"/>
      <c r="H7" s="17"/>
      <c r="I7" s="16"/>
      <c r="J7" s="17"/>
      <c r="K7" s="18"/>
    </row>
    <row r="8" spans="1:11" x14ac:dyDescent="0.2">
      <c r="A8" s="15"/>
      <c r="B8" s="16"/>
      <c r="C8" s="16"/>
      <c r="D8" s="33" t="s">
        <v>24</v>
      </c>
      <c r="E8" s="16"/>
      <c r="F8" s="33" t="s">
        <v>63</v>
      </c>
      <c r="G8" s="16"/>
      <c r="H8" s="33" t="s">
        <v>14</v>
      </c>
      <c r="I8" s="16"/>
      <c r="J8" s="33" t="s">
        <v>14</v>
      </c>
      <c r="K8" s="18"/>
    </row>
    <row r="9" spans="1:11" x14ac:dyDescent="0.2">
      <c r="A9" s="15"/>
      <c r="B9" s="16"/>
      <c r="C9" s="16"/>
      <c r="D9" s="33" t="s">
        <v>7</v>
      </c>
      <c r="E9" s="16"/>
      <c r="F9" s="33" t="s">
        <v>9</v>
      </c>
      <c r="G9" s="16"/>
      <c r="H9" s="33" t="s">
        <v>15</v>
      </c>
      <c r="I9" s="16"/>
      <c r="J9" s="33" t="s">
        <v>15</v>
      </c>
      <c r="K9" s="18"/>
    </row>
    <row r="10" spans="1:11" x14ac:dyDescent="0.2">
      <c r="A10" s="15"/>
      <c r="B10" s="19" t="s">
        <v>194</v>
      </c>
      <c r="C10" s="16"/>
      <c r="D10" s="20" t="s">
        <v>8</v>
      </c>
      <c r="E10" s="16"/>
      <c r="F10" s="20" t="s">
        <v>10</v>
      </c>
      <c r="G10" s="16"/>
      <c r="H10" s="20" t="s">
        <v>22</v>
      </c>
      <c r="I10" s="16"/>
      <c r="J10" s="20" t="s">
        <v>23</v>
      </c>
      <c r="K10" s="18"/>
    </row>
    <row r="11" spans="1:11" x14ac:dyDescent="0.2">
      <c r="A11" s="15"/>
      <c r="B11" s="34" t="s">
        <v>16</v>
      </c>
      <c r="C11" s="16"/>
      <c r="D11" s="21">
        <v>131.13</v>
      </c>
      <c r="E11" s="16"/>
      <c r="F11" s="21"/>
      <c r="G11" s="16"/>
      <c r="H11" s="21"/>
      <c r="I11" s="16"/>
      <c r="J11" s="21"/>
      <c r="K11" s="18"/>
    </row>
    <row r="12" spans="1:11" x14ac:dyDescent="0.2">
      <c r="A12" s="15"/>
      <c r="B12" s="34" t="s">
        <v>17</v>
      </c>
      <c r="C12" s="16"/>
      <c r="D12" s="21">
        <v>141</v>
      </c>
      <c r="E12" s="16"/>
      <c r="F12" s="21">
        <v>0.16</v>
      </c>
      <c r="G12" s="16"/>
      <c r="H12" s="35">
        <f>(D12-D11)/(D11)</f>
        <v>7.5268817204301119E-2</v>
      </c>
      <c r="I12" s="16"/>
      <c r="J12" s="36">
        <f>(D12-D11+F12)/(D11)</f>
        <v>7.6488980401128684E-2</v>
      </c>
      <c r="K12" s="18"/>
    </row>
    <row r="13" spans="1:11" x14ac:dyDescent="0.2">
      <c r="A13" s="15"/>
      <c r="B13" s="34" t="s">
        <v>18</v>
      </c>
      <c r="C13" s="16"/>
      <c r="D13" s="22">
        <v>116.56</v>
      </c>
      <c r="E13" s="16"/>
      <c r="F13" s="22">
        <v>0.16</v>
      </c>
      <c r="G13" s="16"/>
      <c r="H13" s="35">
        <f>(D13-D12)/(D12)</f>
        <v>-0.17333333333333331</v>
      </c>
      <c r="I13" s="16"/>
      <c r="J13" s="36">
        <f>(D13-D12+F13)/(D12)</f>
        <v>-0.17219858156028367</v>
      </c>
      <c r="K13" s="18"/>
    </row>
    <row r="14" spans="1:11" x14ac:dyDescent="0.2">
      <c r="A14" s="15"/>
      <c r="B14" s="34" t="s">
        <v>19</v>
      </c>
      <c r="C14" s="16"/>
      <c r="D14" s="22">
        <v>43.38</v>
      </c>
      <c r="E14" s="16"/>
      <c r="F14" s="22">
        <v>0.16</v>
      </c>
      <c r="G14" s="16"/>
      <c r="H14" s="35">
        <f>(D14-D13)/(D13)</f>
        <v>-0.62783115991763905</v>
      </c>
      <c r="I14" s="16"/>
      <c r="J14" s="36">
        <f>(D14-D13+F14)/(D13)</f>
        <v>-0.62645847632120799</v>
      </c>
      <c r="K14" s="18"/>
    </row>
    <row r="15" spans="1:11" x14ac:dyDescent="0.2">
      <c r="A15" s="15"/>
      <c r="B15" s="34" t="s">
        <v>20</v>
      </c>
      <c r="C15" s="16"/>
      <c r="D15" s="22">
        <v>67.040000000000006</v>
      </c>
      <c r="E15" s="16"/>
      <c r="F15" s="22">
        <v>0.16</v>
      </c>
      <c r="G15" s="16"/>
      <c r="H15" s="35">
        <f>(D15-D14)/(D14)</f>
        <v>0.54541263254956207</v>
      </c>
      <c r="I15" s="16"/>
      <c r="J15" s="36">
        <f>(D15-D14+F15)/(D14)</f>
        <v>0.54910096818810517</v>
      </c>
      <c r="K15" s="18"/>
    </row>
    <row r="16" spans="1:11" x14ac:dyDescent="0.2">
      <c r="A16" s="15"/>
      <c r="B16" s="34" t="s">
        <v>21</v>
      </c>
      <c r="C16" s="16"/>
      <c r="D16" s="22">
        <v>53.72</v>
      </c>
      <c r="E16" s="16"/>
      <c r="F16" s="22">
        <v>0.16</v>
      </c>
      <c r="G16" s="16"/>
      <c r="H16" s="35">
        <f>(D16-D15)/(D15)</f>
        <v>-0.1986873508353223</v>
      </c>
      <c r="I16" s="16"/>
      <c r="J16" s="36">
        <f>(D16-D15+F16)/(D15)</f>
        <v>-0.19630071599045354</v>
      </c>
      <c r="K16" s="18"/>
    </row>
    <row r="17" spans="1:11" x14ac:dyDescent="0.2">
      <c r="A17" s="15"/>
      <c r="B17" s="16"/>
      <c r="C17" s="16"/>
      <c r="D17" s="24"/>
      <c r="E17" s="16"/>
      <c r="F17" s="24"/>
      <c r="G17" s="16"/>
      <c r="H17" s="37"/>
      <c r="I17" s="16"/>
      <c r="J17" s="37"/>
      <c r="K17" s="18"/>
    </row>
    <row r="18" spans="1:11" x14ac:dyDescent="0.2">
      <c r="A18" s="15"/>
      <c r="B18" s="16" t="s">
        <v>13</v>
      </c>
      <c r="C18" s="16"/>
      <c r="D18" s="25"/>
      <c r="E18" s="16"/>
      <c r="F18" s="25"/>
      <c r="G18" s="16"/>
      <c r="H18" s="103">
        <f>AVERAGE(H12:H16)</f>
        <v>-7.5834078866486299E-2</v>
      </c>
      <c r="I18" s="16"/>
      <c r="J18" s="25"/>
      <c r="K18" s="18"/>
    </row>
    <row r="19" spans="1:11" x14ac:dyDescent="0.2">
      <c r="A19" s="15"/>
      <c r="B19" s="16" t="s">
        <v>6</v>
      </c>
      <c r="C19" s="16"/>
      <c r="D19" s="16"/>
      <c r="E19" s="16"/>
      <c r="F19" s="16"/>
      <c r="G19" s="16"/>
      <c r="H19" s="16"/>
      <c r="I19" s="16"/>
      <c r="J19" s="16"/>
      <c r="K19" s="18"/>
    </row>
    <row r="20" spans="1:11" x14ac:dyDescent="0.2">
      <c r="A20" s="15"/>
      <c r="B20" s="16"/>
      <c r="C20" s="16"/>
      <c r="D20" s="16"/>
      <c r="E20" s="16"/>
      <c r="F20" s="16"/>
      <c r="G20" s="16"/>
      <c r="H20" s="16"/>
      <c r="I20" s="16"/>
      <c r="J20" s="16"/>
      <c r="K20" s="18"/>
    </row>
    <row r="21" spans="1:11" x14ac:dyDescent="0.2">
      <c r="A21" s="15"/>
      <c r="B21" s="16" t="s">
        <v>11</v>
      </c>
      <c r="C21" s="16"/>
      <c r="D21" s="16"/>
      <c r="E21" s="16"/>
      <c r="F21" s="16"/>
      <c r="G21" s="16"/>
      <c r="H21" s="38"/>
      <c r="I21" s="16"/>
      <c r="J21" s="103">
        <f>AVERAGE(J12:J16)</f>
        <v>-7.3873565056542259E-2</v>
      </c>
      <c r="K21" s="18"/>
    </row>
    <row r="22" spans="1:11" x14ac:dyDescent="0.2">
      <c r="A22" s="15"/>
      <c r="B22" s="16" t="s">
        <v>12</v>
      </c>
      <c r="C22" s="16"/>
      <c r="D22" s="16"/>
      <c r="E22" s="16"/>
      <c r="F22" s="16"/>
      <c r="G22" s="16"/>
      <c r="H22" s="16"/>
      <c r="I22" s="16"/>
      <c r="J22" s="16"/>
      <c r="K22" s="18"/>
    </row>
    <row r="23" spans="1:11" ht="13.5" thickBot="1" x14ac:dyDescent="0.25">
      <c r="A23" s="26"/>
      <c r="B23" s="27"/>
      <c r="C23" s="27"/>
      <c r="D23" s="27"/>
      <c r="E23" s="27"/>
      <c r="F23" s="27"/>
      <c r="G23" s="27"/>
      <c r="H23" s="27"/>
      <c r="I23" s="27"/>
      <c r="J23" s="27"/>
      <c r="K23" s="28"/>
    </row>
  </sheetData>
  <customSheetViews>
    <customSheetView guid="{3965A08B-B923-421F-83A7-2DD0D66A2279}" fitToPage="1">
      <selection activeCell="B4" sqref="B4:J6"/>
      <pageMargins left="0.75" right="0.75" top="1" bottom="1" header="0.5" footer="0.5"/>
      <printOptions horizontalCentered="1"/>
      <pageSetup paperSize="283" scale="91" orientation="portrait" r:id="rId1"/>
      <headerFooter alignWithMargins="0"/>
    </customSheetView>
  </customSheetViews>
  <mergeCells count="2">
    <mergeCell ref="B4:J6"/>
    <mergeCell ref="B2:J2"/>
  </mergeCells>
  <phoneticPr fontId="0" type="noConversion"/>
  <printOptions horizontalCentered="1"/>
  <pageMargins left="0.75" right="0.75" top="1" bottom="1" header="0.5" footer="0.5"/>
  <pageSetup paperSize="283" scale="91"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3"/>
  <sheetViews>
    <sheetView topLeftCell="A13" workbookViewId="0"/>
  </sheetViews>
  <sheetFormatPr defaultRowHeight="12.75" x14ac:dyDescent="0.2"/>
  <cols>
    <col min="1" max="1" width="3.28515625" style="1" customWidth="1"/>
    <col min="2" max="2" width="14.85546875" style="1" customWidth="1"/>
    <col min="3" max="3" width="2.7109375" style="1" customWidth="1"/>
    <col min="4" max="4" width="10.7109375" style="1" customWidth="1"/>
    <col min="5" max="5" width="2.7109375" style="1" customWidth="1"/>
    <col min="6" max="6" width="12.7109375" style="1" customWidth="1"/>
    <col min="7" max="7" width="2.7109375" style="1" customWidth="1"/>
    <col min="8" max="8" width="10.7109375" style="1" customWidth="1"/>
    <col min="9" max="9" width="2.7109375" style="1" customWidth="1"/>
    <col min="10" max="10" width="12.7109375" style="1" customWidth="1"/>
    <col min="11" max="11" width="2.7109375" style="1" customWidth="1"/>
    <col min="12" max="12" width="10.7109375" style="1" customWidth="1"/>
    <col min="13" max="13" width="2.7109375" style="1" customWidth="1"/>
    <col min="14" max="14" width="12.7109375" style="1" customWidth="1"/>
    <col min="15" max="15" width="2.7109375" style="1" customWidth="1"/>
    <col min="16" max="16384" width="9.140625" style="1"/>
  </cols>
  <sheetData>
    <row r="1" spans="1:15" x14ac:dyDescent="0.2">
      <c r="A1" s="29"/>
      <c r="B1" s="30"/>
      <c r="C1" s="30"/>
      <c r="D1" s="30"/>
      <c r="E1" s="30"/>
      <c r="F1" s="30"/>
      <c r="G1" s="30"/>
      <c r="H1" s="30"/>
      <c r="I1" s="30"/>
      <c r="J1" s="30"/>
      <c r="K1" s="30"/>
      <c r="L1" s="30"/>
      <c r="M1" s="30"/>
      <c r="N1" s="30"/>
      <c r="O1" s="31"/>
    </row>
    <row r="2" spans="1:15" ht="15.75" x14ac:dyDescent="0.25">
      <c r="A2" s="2"/>
      <c r="B2" s="144" t="s">
        <v>190</v>
      </c>
      <c r="C2" s="145"/>
      <c r="D2" s="145"/>
      <c r="E2" s="145"/>
      <c r="F2" s="145"/>
      <c r="G2" s="145"/>
      <c r="H2" s="145"/>
      <c r="I2" s="145"/>
      <c r="J2" s="145"/>
      <c r="K2" s="145"/>
      <c r="L2" s="145"/>
      <c r="M2" s="145"/>
      <c r="N2" s="145"/>
      <c r="O2" s="4"/>
    </row>
    <row r="3" spans="1:15" x14ac:dyDescent="0.2">
      <c r="A3" s="15"/>
      <c r="B3" s="16"/>
      <c r="C3" s="16"/>
      <c r="D3" s="17"/>
      <c r="E3" s="16"/>
      <c r="F3" s="17"/>
      <c r="G3" s="16"/>
      <c r="H3" s="17"/>
      <c r="I3" s="16"/>
      <c r="J3" s="17"/>
      <c r="K3" s="16"/>
      <c r="L3" s="17"/>
      <c r="M3" s="16"/>
      <c r="N3" s="17"/>
      <c r="O3" s="18"/>
    </row>
    <row r="4" spans="1:15" x14ac:dyDescent="0.2">
      <c r="A4" s="15"/>
      <c r="B4" s="148" t="s">
        <v>201</v>
      </c>
      <c r="C4" s="147"/>
      <c r="D4" s="147"/>
      <c r="E4" s="147"/>
      <c r="F4" s="147"/>
      <c r="G4" s="147"/>
      <c r="H4" s="147"/>
      <c r="I4" s="147"/>
      <c r="J4" s="147"/>
      <c r="K4" s="147"/>
      <c r="L4" s="147"/>
      <c r="M4" s="147"/>
      <c r="N4" s="147"/>
      <c r="O4" s="18"/>
    </row>
    <row r="5" spans="1:15" x14ac:dyDescent="0.2">
      <c r="A5" s="15"/>
      <c r="B5" s="147"/>
      <c r="C5" s="147"/>
      <c r="D5" s="147"/>
      <c r="E5" s="147"/>
      <c r="F5" s="147"/>
      <c r="G5" s="147"/>
      <c r="H5" s="147"/>
      <c r="I5" s="147"/>
      <c r="J5" s="147"/>
      <c r="K5" s="147"/>
      <c r="L5" s="147"/>
      <c r="M5" s="147"/>
      <c r="N5" s="147"/>
      <c r="O5" s="18"/>
    </row>
    <row r="6" spans="1:15" x14ac:dyDescent="0.2">
      <c r="A6" s="15"/>
      <c r="B6" s="147"/>
      <c r="C6" s="147"/>
      <c r="D6" s="147"/>
      <c r="E6" s="147"/>
      <c r="F6" s="147"/>
      <c r="G6" s="147"/>
      <c r="H6" s="147"/>
      <c r="I6" s="147"/>
      <c r="J6" s="147"/>
      <c r="K6" s="147"/>
      <c r="L6" s="147"/>
      <c r="M6" s="147"/>
      <c r="N6" s="147"/>
      <c r="O6" s="18"/>
    </row>
    <row r="7" spans="1:15" x14ac:dyDescent="0.2">
      <c r="A7" s="15"/>
      <c r="B7" s="147"/>
      <c r="C7" s="147"/>
      <c r="D7" s="147"/>
      <c r="E7" s="147"/>
      <c r="F7" s="147"/>
      <c r="G7" s="147"/>
      <c r="H7" s="147"/>
      <c r="I7" s="147"/>
      <c r="J7" s="147"/>
      <c r="K7" s="147"/>
      <c r="L7" s="147"/>
      <c r="M7" s="147"/>
      <c r="N7" s="147"/>
      <c r="O7" s="18"/>
    </row>
    <row r="8" spans="1:15" x14ac:dyDescent="0.2">
      <c r="A8" s="15"/>
      <c r="B8" s="16"/>
      <c r="C8" s="16"/>
      <c r="D8" s="17"/>
      <c r="E8" s="16"/>
      <c r="F8" s="17"/>
      <c r="G8" s="16"/>
      <c r="H8" s="17"/>
      <c r="I8" s="16"/>
      <c r="J8" s="17"/>
      <c r="K8" s="16"/>
      <c r="L8" s="17"/>
      <c r="M8" s="16"/>
      <c r="N8" s="17"/>
      <c r="O8" s="18"/>
    </row>
    <row r="9" spans="1:15" x14ac:dyDescent="0.2">
      <c r="A9" s="15"/>
      <c r="B9" s="148" t="s">
        <v>202</v>
      </c>
      <c r="C9" s="147"/>
      <c r="D9" s="147"/>
      <c r="E9" s="147"/>
      <c r="F9" s="147"/>
      <c r="G9" s="147"/>
      <c r="H9" s="147"/>
      <c r="I9" s="147"/>
      <c r="J9" s="147"/>
      <c r="K9" s="147"/>
      <c r="L9" s="147"/>
      <c r="M9" s="147"/>
      <c r="N9" s="147"/>
      <c r="O9" s="18"/>
    </row>
    <row r="10" spans="1:15" x14ac:dyDescent="0.2">
      <c r="A10" s="15"/>
      <c r="B10" s="147"/>
      <c r="C10" s="147"/>
      <c r="D10" s="147"/>
      <c r="E10" s="147"/>
      <c r="F10" s="147"/>
      <c r="G10" s="147"/>
      <c r="H10" s="147"/>
      <c r="I10" s="147"/>
      <c r="J10" s="147"/>
      <c r="K10" s="147"/>
      <c r="L10" s="147"/>
      <c r="M10" s="147"/>
      <c r="N10" s="147"/>
      <c r="O10" s="18"/>
    </row>
    <row r="11" spans="1:15" x14ac:dyDescent="0.2">
      <c r="A11" s="15"/>
      <c r="B11" s="147"/>
      <c r="C11" s="147"/>
      <c r="D11" s="147"/>
      <c r="E11" s="147"/>
      <c r="F11" s="147"/>
      <c r="G11" s="147"/>
      <c r="H11" s="147"/>
      <c r="I11" s="147"/>
      <c r="J11" s="147"/>
      <c r="K11" s="147"/>
      <c r="L11" s="147"/>
      <c r="M11" s="147"/>
      <c r="N11" s="147"/>
      <c r="O11" s="18"/>
    </row>
    <row r="12" spans="1:15" x14ac:dyDescent="0.2">
      <c r="A12" s="15"/>
      <c r="B12" s="16"/>
      <c r="C12" s="16"/>
      <c r="D12" s="33"/>
      <c r="E12" s="16"/>
      <c r="F12" s="39"/>
      <c r="G12" s="16"/>
      <c r="H12" s="33" t="s">
        <v>48</v>
      </c>
      <c r="I12" s="16"/>
      <c r="J12" s="33"/>
      <c r="K12" s="16"/>
      <c r="L12" s="33"/>
      <c r="M12" s="16"/>
      <c r="N12" s="33" t="s">
        <v>52</v>
      </c>
      <c r="O12" s="18"/>
    </row>
    <row r="13" spans="1:15" x14ac:dyDescent="0.2">
      <c r="A13" s="15"/>
      <c r="B13" s="16"/>
      <c r="C13" s="16"/>
      <c r="D13" s="33"/>
      <c r="E13" s="16"/>
      <c r="F13" s="33" t="s">
        <v>46</v>
      </c>
      <c r="G13" s="16"/>
      <c r="H13" s="33" t="s">
        <v>49</v>
      </c>
      <c r="I13" s="16"/>
      <c r="J13" s="33"/>
      <c r="K13" s="16"/>
      <c r="L13" s="33"/>
      <c r="M13" s="16"/>
      <c r="N13" s="33" t="s">
        <v>48</v>
      </c>
      <c r="O13" s="18"/>
    </row>
    <row r="14" spans="1:15" x14ac:dyDescent="0.2">
      <c r="A14" s="15"/>
      <c r="B14" s="19" t="s">
        <v>25</v>
      </c>
      <c r="C14" s="16"/>
      <c r="D14" s="20" t="s">
        <v>44</v>
      </c>
      <c r="E14" s="16"/>
      <c r="F14" s="20" t="s">
        <v>45</v>
      </c>
      <c r="G14" s="16"/>
      <c r="H14" s="20" t="s">
        <v>47</v>
      </c>
      <c r="I14" s="16"/>
      <c r="J14" s="20" t="s">
        <v>50</v>
      </c>
      <c r="K14" s="16"/>
      <c r="L14" s="20" t="s">
        <v>51</v>
      </c>
      <c r="M14" s="16"/>
      <c r="N14" s="20" t="s">
        <v>1</v>
      </c>
      <c r="O14" s="18"/>
    </row>
    <row r="15" spans="1:15" x14ac:dyDescent="0.2">
      <c r="A15" s="15"/>
      <c r="B15" s="32" t="s">
        <v>168</v>
      </c>
      <c r="C15" s="16"/>
      <c r="D15" s="40">
        <v>20</v>
      </c>
      <c r="E15" s="16"/>
      <c r="F15" s="40">
        <v>10000000</v>
      </c>
      <c r="G15" s="16"/>
      <c r="H15" s="21">
        <v>20</v>
      </c>
      <c r="I15" s="16"/>
      <c r="J15" s="48">
        <v>10000000</v>
      </c>
      <c r="K15" s="16"/>
      <c r="L15" s="21">
        <v>1</v>
      </c>
      <c r="M15" s="16"/>
      <c r="N15" s="49">
        <f>F15*H15</f>
        <v>200000000</v>
      </c>
      <c r="O15" s="18"/>
    </row>
    <row r="16" spans="1:15" x14ac:dyDescent="0.2">
      <c r="A16" s="15"/>
      <c r="B16" s="32" t="s">
        <v>169</v>
      </c>
      <c r="C16" s="16"/>
      <c r="D16" s="40">
        <v>40</v>
      </c>
      <c r="E16" s="16"/>
      <c r="F16" s="40">
        <v>10000000</v>
      </c>
      <c r="G16" s="16"/>
      <c r="H16" s="21">
        <v>40</v>
      </c>
      <c r="I16" s="16"/>
      <c r="J16" s="48">
        <v>10000000</v>
      </c>
      <c r="K16" s="16"/>
      <c r="L16" s="21">
        <v>1</v>
      </c>
      <c r="M16" s="16"/>
      <c r="N16" s="49">
        <f>F16*H16</f>
        <v>400000000</v>
      </c>
      <c r="O16" s="18"/>
    </row>
    <row r="17" spans="1:15" x14ac:dyDescent="0.2">
      <c r="A17" s="15"/>
      <c r="B17" s="32"/>
      <c r="C17" s="16"/>
      <c r="D17" s="40"/>
      <c r="E17" s="16"/>
      <c r="F17" s="40"/>
      <c r="G17" s="16"/>
      <c r="H17" s="21"/>
      <c r="I17" s="16"/>
      <c r="J17" s="48"/>
      <c r="K17" s="16"/>
      <c r="L17" s="21"/>
      <c r="M17" s="16"/>
      <c r="N17" s="49"/>
      <c r="O17" s="18"/>
    </row>
    <row r="18" spans="1:15" x14ac:dyDescent="0.2">
      <c r="A18" s="15"/>
      <c r="B18" s="130" t="s">
        <v>170</v>
      </c>
      <c r="C18" s="147"/>
      <c r="D18" s="147"/>
      <c r="E18" s="147"/>
      <c r="F18" s="147"/>
      <c r="G18" s="147"/>
      <c r="H18" s="147"/>
      <c r="I18" s="147"/>
      <c r="J18" s="147"/>
      <c r="K18" s="147"/>
      <c r="L18" s="147"/>
      <c r="M18" s="147"/>
      <c r="N18" s="147"/>
      <c r="O18" s="18"/>
    </row>
    <row r="19" spans="1:15" x14ac:dyDescent="0.2">
      <c r="A19" s="15"/>
      <c r="B19" s="147"/>
      <c r="C19" s="147"/>
      <c r="D19" s="147"/>
      <c r="E19" s="147"/>
      <c r="F19" s="147"/>
      <c r="G19" s="147"/>
      <c r="H19" s="147"/>
      <c r="I19" s="147"/>
      <c r="J19" s="147"/>
      <c r="K19" s="147"/>
      <c r="L19" s="147"/>
      <c r="M19" s="147"/>
      <c r="N19" s="147"/>
      <c r="O19" s="18"/>
    </row>
    <row r="20" spans="1:15" x14ac:dyDescent="0.2">
      <c r="A20" s="15"/>
      <c r="B20" s="16"/>
      <c r="C20" s="16"/>
      <c r="D20" s="40"/>
      <c r="E20" s="16"/>
      <c r="F20" s="40"/>
      <c r="G20" s="16"/>
      <c r="H20" s="21"/>
      <c r="I20" s="16"/>
      <c r="J20" s="48"/>
      <c r="K20" s="16"/>
      <c r="L20" s="21"/>
      <c r="M20" s="16"/>
      <c r="N20" s="48"/>
      <c r="O20" s="18"/>
    </row>
    <row r="21" spans="1:15" x14ac:dyDescent="0.2">
      <c r="A21" s="15"/>
      <c r="B21" s="16" t="s">
        <v>171</v>
      </c>
      <c r="C21" s="16"/>
      <c r="D21" s="40"/>
      <c r="E21" s="16"/>
      <c r="F21" s="40"/>
      <c r="G21" s="16"/>
      <c r="H21" s="21"/>
      <c r="I21" s="16"/>
      <c r="J21" s="48"/>
      <c r="K21" s="16"/>
      <c r="L21" s="21"/>
      <c r="M21" s="16"/>
      <c r="N21" s="48"/>
      <c r="O21" s="18"/>
    </row>
    <row r="22" spans="1:15" x14ac:dyDescent="0.2">
      <c r="A22" s="15"/>
      <c r="B22" s="16"/>
      <c r="C22" s="16"/>
      <c r="D22" s="40"/>
      <c r="E22" s="16"/>
      <c r="F22" s="40"/>
      <c r="G22" s="16"/>
      <c r="H22" s="21"/>
      <c r="I22" s="16"/>
      <c r="J22" s="48"/>
      <c r="K22" s="16"/>
      <c r="L22" s="21"/>
      <c r="M22" s="16"/>
      <c r="N22" s="48"/>
      <c r="O22" s="18"/>
    </row>
    <row r="23" spans="1:15" x14ac:dyDescent="0.2">
      <c r="A23" s="15"/>
      <c r="B23" s="16"/>
      <c r="C23" s="16"/>
      <c r="D23" s="40"/>
      <c r="E23" s="16"/>
      <c r="F23" s="50">
        <v>5500000</v>
      </c>
      <c r="G23" s="16"/>
      <c r="H23" s="21"/>
      <c r="I23" s="16"/>
      <c r="J23" s="48"/>
      <c r="K23" s="16"/>
      <c r="L23" s="21"/>
      <c r="M23" s="16"/>
      <c r="N23" s="48"/>
      <c r="O23" s="18"/>
    </row>
    <row r="24" spans="1:15" ht="13.5" thickBot="1" x14ac:dyDescent="0.25">
      <c r="A24" s="15"/>
      <c r="B24" s="27"/>
      <c r="C24" s="27"/>
      <c r="D24" s="27"/>
      <c r="E24" s="27"/>
      <c r="F24" s="27"/>
      <c r="G24" s="27"/>
      <c r="H24" s="27"/>
      <c r="I24" s="27"/>
      <c r="J24" s="27"/>
      <c r="K24" s="27"/>
      <c r="L24" s="27"/>
      <c r="M24" s="27"/>
      <c r="N24" s="27"/>
      <c r="O24" s="18"/>
    </row>
    <row r="25" spans="1:15" x14ac:dyDescent="0.2">
      <c r="A25" s="15"/>
      <c r="B25" s="16"/>
      <c r="C25" s="16"/>
      <c r="D25" s="16"/>
      <c r="E25" s="16"/>
      <c r="F25" s="16"/>
      <c r="G25" s="16"/>
      <c r="H25" s="16"/>
      <c r="I25" s="16"/>
      <c r="J25" s="16"/>
      <c r="K25" s="16"/>
      <c r="L25" s="16"/>
      <c r="M25" s="16"/>
      <c r="N25" s="16"/>
      <c r="O25" s="18"/>
    </row>
    <row r="26" spans="1:15" x14ac:dyDescent="0.2">
      <c r="A26" s="15"/>
      <c r="B26" s="32" t="s">
        <v>172</v>
      </c>
      <c r="C26" s="16"/>
      <c r="D26" s="16"/>
      <c r="E26" s="16"/>
      <c r="F26" s="16"/>
      <c r="G26" s="16"/>
      <c r="H26" s="16"/>
      <c r="I26" s="16"/>
      <c r="J26" s="16"/>
      <c r="K26" s="16"/>
      <c r="L26" s="16"/>
      <c r="M26" s="16"/>
      <c r="N26" s="16"/>
      <c r="O26" s="18"/>
    </row>
    <row r="27" spans="1:15" x14ac:dyDescent="0.2">
      <c r="A27" s="15"/>
      <c r="B27" s="16"/>
      <c r="C27" s="16"/>
      <c r="D27" s="16"/>
      <c r="E27" s="16"/>
      <c r="F27" s="16"/>
      <c r="G27" s="16"/>
      <c r="H27" s="16"/>
      <c r="I27" s="16"/>
      <c r="J27" s="16"/>
      <c r="K27" s="16"/>
      <c r="L27" s="16"/>
      <c r="M27" s="16"/>
      <c r="N27" s="16"/>
      <c r="O27" s="18"/>
    </row>
    <row r="28" spans="1:15" x14ac:dyDescent="0.2">
      <c r="A28" s="15"/>
      <c r="B28" s="16" t="s">
        <v>54</v>
      </c>
      <c r="C28" s="16"/>
      <c r="D28" s="16"/>
      <c r="E28" s="16"/>
      <c r="F28" s="16"/>
      <c r="G28" s="16"/>
      <c r="H28" s="16"/>
      <c r="I28" s="16"/>
      <c r="J28" s="16"/>
      <c r="K28" s="16"/>
      <c r="L28" s="16"/>
      <c r="M28" s="16"/>
      <c r="N28" s="114">
        <f>F16+F23</f>
        <v>15500000</v>
      </c>
      <c r="O28" s="18"/>
    </row>
    <row r="29" spans="1:15" x14ac:dyDescent="0.2">
      <c r="A29" s="15"/>
      <c r="B29" s="16"/>
      <c r="C29" s="16"/>
      <c r="D29" s="16"/>
      <c r="E29" s="16"/>
      <c r="F29" s="16"/>
      <c r="G29" s="16"/>
      <c r="H29" s="16"/>
      <c r="I29" s="16"/>
      <c r="J29" s="16"/>
      <c r="K29" s="16"/>
      <c r="L29" s="16"/>
      <c r="M29" s="16"/>
      <c r="N29" s="16"/>
      <c r="O29" s="18"/>
    </row>
    <row r="30" spans="1:15" ht="48.75" customHeight="1" x14ac:dyDescent="0.2">
      <c r="A30" s="15"/>
      <c r="B30" s="149" t="s">
        <v>173</v>
      </c>
      <c r="C30" s="149"/>
      <c r="D30" s="149"/>
      <c r="E30" s="149"/>
      <c r="F30" s="149"/>
      <c r="G30" s="149"/>
      <c r="H30" s="149"/>
      <c r="I30" s="149"/>
      <c r="J30" s="149"/>
      <c r="K30" s="149"/>
      <c r="L30" s="149"/>
      <c r="M30" s="149"/>
      <c r="N30" s="149"/>
      <c r="O30" s="18"/>
    </row>
    <row r="31" spans="1:15" x14ac:dyDescent="0.2">
      <c r="A31" s="15"/>
      <c r="B31" s="16" t="s">
        <v>174</v>
      </c>
      <c r="C31" s="16"/>
      <c r="D31" s="16"/>
      <c r="E31" s="16"/>
      <c r="F31" s="16"/>
      <c r="G31" s="16"/>
      <c r="H31" s="16"/>
      <c r="I31" s="16"/>
      <c r="J31" s="16"/>
      <c r="K31" s="16"/>
      <c r="L31" s="16"/>
      <c r="M31" s="16"/>
      <c r="N31" s="16"/>
      <c r="O31" s="18"/>
    </row>
    <row r="32" spans="1:15" x14ac:dyDescent="0.2">
      <c r="A32" s="15"/>
      <c r="B32" s="16"/>
      <c r="C32" s="16"/>
      <c r="D32" s="16"/>
      <c r="E32" s="16"/>
      <c r="F32" s="16"/>
      <c r="G32" s="16"/>
      <c r="H32" s="16"/>
      <c r="I32" s="16"/>
      <c r="J32" s="16"/>
      <c r="K32" s="16"/>
      <c r="L32" s="16"/>
      <c r="M32" s="16"/>
      <c r="N32" s="16"/>
      <c r="O32" s="18"/>
    </row>
    <row r="33" spans="1:15" x14ac:dyDescent="0.2">
      <c r="A33" s="15"/>
      <c r="B33" s="32" t="s">
        <v>175</v>
      </c>
      <c r="C33" s="16"/>
      <c r="D33" s="16"/>
      <c r="E33" s="16"/>
      <c r="F33" s="16"/>
      <c r="G33" s="16"/>
      <c r="H33" s="16"/>
      <c r="I33" s="16"/>
      <c r="J33" s="16"/>
      <c r="K33" s="16"/>
      <c r="L33" s="16"/>
      <c r="M33" s="16"/>
      <c r="N33" s="16"/>
      <c r="O33" s="18"/>
    </row>
    <row r="34" spans="1:15" x14ac:dyDescent="0.2">
      <c r="A34" s="15"/>
      <c r="B34" s="16"/>
      <c r="C34" s="16"/>
      <c r="D34" s="16"/>
      <c r="E34" s="16"/>
      <c r="F34" s="16"/>
      <c r="G34" s="16"/>
      <c r="H34" s="16"/>
      <c r="I34" s="16"/>
      <c r="J34" s="16"/>
      <c r="K34" s="16"/>
      <c r="L34" s="16"/>
      <c r="M34" s="16"/>
      <c r="N34" s="16"/>
      <c r="O34" s="18"/>
    </row>
    <row r="35" spans="1:15" x14ac:dyDescent="0.2">
      <c r="A35" s="15"/>
      <c r="B35" s="16" t="s">
        <v>176</v>
      </c>
      <c r="C35" s="16"/>
      <c r="D35" s="16"/>
      <c r="E35" s="16"/>
      <c r="F35" s="16"/>
      <c r="G35" s="16"/>
      <c r="H35" s="16"/>
      <c r="I35" s="16"/>
      <c r="J35" s="16"/>
      <c r="K35" s="16"/>
      <c r="L35" s="16"/>
      <c r="M35" s="16"/>
      <c r="N35" s="115">
        <f>J15+J16</f>
        <v>20000000</v>
      </c>
      <c r="O35" s="18"/>
    </row>
    <row r="36" spans="1:15" x14ac:dyDescent="0.2">
      <c r="A36" s="15"/>
      <c r="B36" s="16"/>
      <c r="C36" s="16"/>
      <c r="D36" s="16"/>
      <c r="E36" s="16"/>
      <c r="F36" s="16"/>
      <c r="G36" s="16"/>
      <c r="H36" s="16"/>
      <c r="I36" s="16"/>
      <c r="J36" s="16"/>
      <c r="K36" s="16"/>
      <c r="L36" s="16"/>
      <c r="M36" s="16"/>
      <c r="N36" s="16"/>
      <c r="O36" s="18"/>
    </row>
    <row r="37" spans="1:15" ht="28.5" customHeight="1" x14ac:dyDescent="0.2">
      <c r="A37" s="15"/>
      <c r="B37" s="146" t="s">
        <v>177</v>
      </c>
      <c r="C37" s="146"/>
      <c r="D37" s="146"/>
      <c r="E37" s="146"/>
      <c r="F37" s="146"/>
      <c r="G37" s="146"/>
      <c r="H37" s="146"/>
      <c r="I37" s="146"/>
      <c r="J37" s="146"/>
      <c r="K37" s="146"/>
      <c r="L37" s="146"/>
      <c r="M37" s="146"/>
      <c r="N37" s="146"/>
      <c r="O37" s="18"/>
    </row>
    <row r="38" spans="1:15" x14ac:dyDescent="0.2">
      <c r="A38" s="15"/>
      <c r="B38" s="16"/>
      <c r="C38" s="16"/>
      <c r="D38" s="16"/>
      <c r="E38" s="16"/>
      <c r="F38" s="16"/>
      <c r="G38" s="16"/>
      <c r="H38" s="16"/>
      <c r="I38" s="16"/>
      <c r="J38" s="16"/>
      <c r="K38" s="16"/>
      <c r="L38" s="16"/>
      <c r="M38" s="16"/>
      <c r="N38" s="16"/>
      <c r="O38" s="18"/>
    </row>
    <row r="39" spans="1:15" x14ac:dyDescent="0.2">
      <c r="A39" s="15"/>
      <c r="B39" s="16" t="s">
        <v>53</v>
      </c>
      <c r="C39" s="16"/>
      <c r="D39" s="16"/>
      <c r="E39" s="16"/>
      <c r="F39" s="16"/>
      <c r="G39" s="16"/>
      <c r="H39" s="16"/>
      <c r="I39" s="16"/>
      <c r="J39" s="16"/>
      <c r="K39" s="16"/>
      <c r="L39" s="16"/>
      <c r="M39" s="16"/>
      <c r="N39" s="115">
        <f>D16*N35</f>
        <v>800000000</v>
      </c>
      <c r="O39" s="18"/>
    </row>
    <row r="40" spans="1:15" x14ac:dyDescent="0.2">
      <c r="A40" s="15"/>
      <c r="B40" s="16"/>
      <c r="C40" s="16"/>
      <c r="D40" s="16"/>
      <c r="E40" s="16"/>
      <c r="F40" s="16"/>
      <c r="G40" s="16"/>
      <c r="H40" s="16"/>
      <c r="I40" s="16"/>
      <c r="J40" s="16"/>
      <c r="K40" s="16"/>
      <c r="L40" s="16"/>
      <c r="M40" s="16"/>
      <c r="N40" s="16"/>
      <c r="O40" s="18"/>
    </row>
    <row r="41" spans="1:15" x14ac:dyDescent="0.2">
      <c r="A41" s="15"/>
      <c r="B41" s="32" t="s">
        <v>178</v>
      </c>
      <c r="C41" s="16"/>
      <c r="D41" s="16"/>
      <c r="E41" s="16"/>
      <c r="F41" s="16"/>
      <c r="G41" s="16"/>
      <c r="H41" s="16"/>
      <c r="I41" s="16"/>
      <c r="J41" s="16"/>
      <c r="K41" s="16"/>
      <c r="L41" s="16"/>
      <c r="M41" s="16"/>
      <c r="N41" s="16"/>
      <c r="O41" s="18"/>
    </row>
    <row r="42" spans="1:15" x14ac:dyDescent="0.2">
      <c r="A42" s="15"/>
      <c r="B42" s="16"/>
      <c r="C42" s="16"/>
      <c r="D42" s="16"/>
      <c r="E42" s="16"/>
      <c r="F42" s="16"/>
      <c r="G42" s="16"/>
      <c r="H42" s="16"/>
      <c r="I42" s="16"/>
      <c r="J42" s="16"/>
      <c r="K42" s="16"/>
      <c r="L42" s="16"/>
      <c r="M42" s="16"/>
      <c r="N42" s="16"/>
      <c r="O42" s="18"/>
    </row>
    <row r="43" spans="1:15" x14ac:dyDescent="0.2">
      <c r="A43" s="15"/>
      <c r="B43" s="16" t="s">
        <v>61</v>
      </c>
      <c r="C43" s="16"/>
      <c r="D43" s="16"/>
      <c r="E43" s="16"/>
      <c r="F43" s="16"/>
      <c r="G43" s="16"/>
      <c r="H43" s="16"/>
      <c r="I43" s="16"/>
      <c r="J43" s="16"/>
      <c r="K43" s="16"/>
      <c r="L43" s="16"/>
      <c r="M43" s="16"/>
      <c r="N43" s="116">
        <f>N35/N28</f>
        <v>1.2903225806451613</v>
      </c>
      <c r="O43" s="18"/>
    </row>
    <row r="44" spans="1:15" x14ac:dyDescent="0.2">
      <c r="A44" s="15"/>
      <c r="B44" s="16"/>
      <c r="C44" s="16"/>
      <c r="D44" s="16"/>
      <c r="E44" s="16"/>
      <c r="F44" s="16"/>
      <c r="G44" s="16"/>
      <c r="H44" s="16"/>
      <c r="I44" s="16"/>
      <c r="J44" s="16"/>
      <c r="K44" s="16"/>
      <c r="L44" s="16"/>
      <c r="M44" s="16"/>
      <c r="N44" s="51"/>
      <c r="O44" s="18"/>
    </row>
    <row r="45" spans="1:15" x14ac:dyDescent="0.2">
      <c r="A45" s="15"/>
      <c r="B45" s="32" t="s">
        <v>179</v>
      </c>
      <c r="C45" s="16"/>
      <c r="D45" s="16"/>
      <c r="E45" s="16"/>
      <c r="F45" s="16"/>
      <c r="G45" s="16"/>
      <c r="H45" s="16"/>
      <c r="I45" s="16"/>
      <c r="J45" s="16"/>
      <c r="K45" s="16"/>
      <c r="L45" s="16"/>
      <c r="M45" s="16"/>
      <c r="N45" s="51"/>
      <c r="O45" s="18"/>
    </row>
    <row r="46" spans="1:15" x14ac:dyDescent="0.2">
      <c r="A46" s="15"/>
      <c r="B46" s="16"/>
      <c r="C46" s="16"/>
      <c r="D46" s="16"/>
      <c r="E46" s="16"/>
      <c r="F46" s="16"/>
      <c r="G46" s="16"/>
      <c r="H46" s="16"/>
      <c r="I46" s="16"/>
      <c r="J46" s="16"/>
      <c r="K46" s="16"/>
      <c r="L46" s="16"/>
      <c r="M46" s="16"/>
      <c r="N46" s="51"/>
      <c r="O46" s="18"/>
    </row>
    <row r="47" spans="1:15" x14ac:dyDescent="0.2">
      <c r="A47" s="15"/>
      <c r="B47" s="16" t="s">
        <v>62</v>
      </c>
      <c r="C47" s="16"/>
      <c r="D47" s="16"/>
      <c r="E47" s="16"/>
      <c r="F47" s="16"/>
      <c r="G47" s="16"/>
      <c r="H47" s="16"/>
      <c r="I47" s="16"/>
      <c r="J47" s="16"/>
      <c r="K47" s="16"/>
      <c r="L47" s="16"/>
      <c r="M47" s="16"/>
      <c r="N47" s="116">
        <f>N39/N28</f>
        <v>51.612903225806448</v>
      </c>
      <c r="O47" s="18"/>
    </row>
    <row r="48" spans="1:15" x14ac:dyDescent="0.2">
      <c r="A48" s="15"/>
      <c r="B48" s="16"/>
      <c r="C48" s="16"/>
      <c r="D48" s="16"/>
      <c r="E48" s="16"/>
      <c r="F48" s="16"/>
      <c r="G48" s="16"/>
      <c r="H48" s="16"/>
      <c r="I48" s="16"/>
      <c r="J48" s="16"/>
      <c r="K48" s="16"/>
      <c r="L48" s="16"/>
      <c r="M48" s="16"/>
      <c r="N48" s="16"/>
      <c r="O48" s="18"/>
    </row>
    <row r="49" spans="1:15" x14ac:dyDescent="0.2">
      <c r="A49" s="15"/>
      <c r="B49" s="32" t="s">
        <v>180</v>
      </c>
      <c r="C49" s="16"/>
      <c r="D49" s="16"/>
      <c r="E49" s="16"/>
      <c r="F49" s="16"/>
      <c r="G49" s="16"/>
      <c r="H49" s="16"/>
      <c r="I49" s="16"/>
      <c r="J49" s="16"/>
      <c r="K49" s="16"/>
      <c r="L49" s="16"/>
      <c r="M49" s="16"/>
      <c r="N49" s="16"/>
      <c r="O49" s="18"/>
    </row>
    <row r="50" spans="1:15" x14ac:dyDescent="0.2">
      <c r="A50" s="15"/>
      <c r="B50" s="16"/>
      <c r="C50" s="16"/>
      <c r="D50" s="16"/>
      <c r="E50" s="16"/>
      <c r="F50" s="16"/>
      <c r="G50" s="16"/>
      <c r="H50" s="16"/>
      <c r="I50" s="16"/>
      <c r="J50" s="16"/>
      <c r="K50" s="16"/>
      <c r="L50" s="16"/>
      <c r="M50" s="16"/>
      <c r="N50" s="16"/>
      <c r="O50" s="18"/>
    </row>
    <row r="51" spans="1:15" x14ac:dyDescent="0.2">
      <c r="A51" s="15"/>
      <c r="B51" s="16" t="s">
        <v>55</v>
      </c>
      <c r="C51" s="16"/>
      <c r="D51" s="16"/>
      <c r="E51" s="16"/>
      <c r="F51" s="16"/>
      <c r="G51" s="16"/>
      <c r="H51" s="16"/>
      <c r="I51" s="16"/>
      <c r="J51" s="16"/>
      <c r="K51" s="16"/>
      <c r="L51" s="16"/>
      <c r="M51" s="16"/>
      <c r="N51" s="116">
        <f>N47-H16</f>
        <v>11.612903225806448</v>
      </c>
      <c r="O51" s="18"/>
    </row>
    <row r="52" spans="1:15" x14ac:dyDescent="0.2">
      <c r="A52" s="15"/>
      <c r="B52" s="16"/>
      <c r="C52" s="16"/>
      <c r="D52" s="16"/>
      <c r="E52" s="16"/>
      <c r="F52" s="16"/>
      <c r="G52" s="16"/>
      <c r="H52" s="16"/>
      <c r="I52" s="16"/>
      <c r="J52" s="16"/>
      <c r="K52" s="16"/>
      <c r="L52" s="16"/>
      <c r="M52" s="16"/>
      <c r="N52" s="16"/>
      <c r="O52" s="18"/>
    </row>
    <row r="53" spans="1:15" x14ac:dyDescent="0.2">
      <c r="A53" s="15"/>
      <c r="B53" s="16" t="s">
        <v>56</v>
      </c>
      <c r="C53" s="16"/>
      <c r="D53" s="16"/>
      <c r="E53" s="16"/>
      <c r="F53" s="16"/>
      <c r="G53" s="16"/>
      <c r="H53" s="16"/>
      <c r="I53" s="16"/>
      <c r="J53" s="16"/>
      <c r="K53" s="16"/>
      <c r="L53" s="16"/>
      <c r="M53" s="16"/>
      <c r="N53" s="103">
        <f>N51/H16</f>
        <v>0.2903225806451612</v>
      </c>
      <c r="O53" s="18"/>
    </row>
    <row r="54" spans="1:15" x14ac:dyDescent="0.2">
      <c r="A54" s="15"/>
      <c r="B54" s="16"/>
      <c r="C54" s="16"/>
      <c r="D54" s="16"/>
      <c r="E54" s="16"/>
      <c r="F54" s="16"/>
      <c r="G54" s="16"/>
      <c r="H54" s="16"/>
      <c r="I54" s="16"/>
      <c r="J54" s="16"/>
      <c r="K54" s="16"/>
      <c r="L54" s="16"/>
      <c r="M54" s="16"/>
      <c r="N54" s="16"/>
      <c r="O54" s="18"/>
    </row>
    <row r="55" spans="1:15" x14ac:dyDescent="0.2">
      <c r="A55" s="15"/>
      <c r="B55" s="32" t="s">
        <v>181</v>
      </c>
      <c r="C55" s="16"/>
      <c r="D55" s="16"/>
      <c r="E55" s="16"/>
      <c r="F55" s="16"/>
      <c r="G55" s="16"/>
      <c r="H55" s="16"/>
      <c r="I55" s="16"/>
      <c r="J55" s="16"/>
      <c r="K55" s="16"/>
      <c r="L55" s="16"/>
      <c r="M55" s="16"/>
      <c r="N55" s="16"/>
      <c r="O55" s="18"/>
    </row>
    <row r="56" spans="1:15" x14ac:dyDescent="0.2">
      <c r="A56" s="15"/>
      <c r="B56" s="32" t="s">
        <v>59</v>
      </c>
      <c r="C56" s="16"/>
      <c r="D56" s="16"/>
      <c r="E56" s="16"/>
      <c r="F56" s="16"/>
      <c r="G56" s="16"/>
      <c r="H56" s="16"/>
      <c r="I56" s="16"/>
      <c r="J56" s="16"/>
      <c r="K56" s="16"/>
      <c r="L56" s="16"/>
      <c r="M56" s="16"/>
      <c r="N56" s="16"/>
      <c r="O56" s="18"/>
    </row>
    <row r="57" spans="1:15" x14ac:dyDescent="0.2">
      <c r="A57" s="15"/>
      <c r="B57" s="16"/>
      <c r="C57" s="16"/>
      <c r="D57" s="16"/>
      <c r="E57" s="16"/>
      <c r="F57" s="16"/>
      <c r="G57" s="16"/>
      <c r="H57" s="16"/>
      <c r="I57" s="16"/>
      <c r="J57" s="16"/>
      <c r="K57" s="16"/>
      <c r="L57" s="16"/>
      <c r="M57" s="16"/>
      <c r="N57" s="16"/>
      <c r="O57" s="18"/>
    </row>
    <row r="58" spans="1:15" x14ac:dyDescent="0.2">
      <c r="A58" s="15"/>
      <c r="B58" s="16" t="s">
        <v>57</v>
      </c>
      <c r="C58" s="16"/>
      <c r="D58" s="16"/>
      <c r="E58" s="16"/>
      <c r="F58" s="16"/>
      <c r="G58" s="16"/>
      <c r="H58" s="16"/>
      <c r="I58" s="16"/>
      <c r="J58" s="16"/>
      <c r="K58" s="16"/>
      <c r="L58" s="16"/>
      <c r="M58" s="16"/>
      <c r="N58" s="115">
        <f>N35*30</f>
        <v>600000000</v>
      </c>
      <c r="O58" s="18"/>
    </row>
    <row r="59" spans="1:15" x14ac:dyDescent="0.2">
      <c r="A59" s="15"/>
      <c r="B59" s="16"/>
      <c r="C59" s="16"/>
      <c r="D59" s="16"/>
      <c r="E59" s="16"/>
      <c r="F59" s="16"/>
      <c r="G59" s="16"/>
      <c r="H59" s="16"/>
      <c r="I59" s="16"/>
      <c r="J59" s="16"/>
      <c r="K59" s="16"/>
      <c r="L59" s="16"/>
      <c r="M59" s="16"/>
      <c r="N59" s="16"/>
      <c r="O59" s="18"/>
    </row>
    <row r="60" spans="1:15" x14ac:dyDescent="0.2">
      <c r="A60" s="15"/>
      <c r="B60" s="16" t="s">
        <v>60</v>
      </c>
      <c r="C60" s="16"/>
      <c r="D60" s="16"/>
      <c r="E60" s="16"/>
      <c r="F60" s="16"/>
      <c r="G60" s="16"/>
      <c r="H60" s="16"/>
      <c r="I60" s="16"/>
      <c r="J60" s="16"/>
      <c r="K60" s="16"/>
      <c r="L60" s="16"/>
      <c r="M60" s="16"/>
      <c r="N60" s="116">
        <f>N58/N28</f>
        <v>38.70967741935484</v>
      </c>
      <c r="O60" s="18"/>
    </row>
    <row r="61" spans="1:15" x14ac:dyDescent="0.2">
      <c r="A61" s="15"/>
      <c r="B61" s="16"/>
      <c r="C61" s="16"/>
      <c r="D61" s="16"/>
      <c r="E61" s="16"/>
      <c r="F61" s="16"/>
      <c r="G61" s="16"/>
      <c r="H61" s="16"/>
      <c r="I61" s="16"/>
      <c r="J61" s="16"/>
      <c r="K61" s="16"/>
      <c r="L61" s="16"/>
      <c r="M61" s="16"/>
      <c r="N61" s="16"/>
      <c r="O61" s="18"/>
    </row>
    <row r="62" spans="1:15" x14ac:dyDescent="0.2">
      <c r="A62" s="15"/>
      <c r="B62" s="16" t="s">
        <v>182</v>
      </c>
      <c r="C62" s="16"/>
      <c r="D62" s="16"/>
      <c r="E62" s="16"/>
      <c r="F62" s="16"/>
      <c r="G62" s="16"/>
      <c r="H62" s="16"/>
      <c r="I62" s="16"/>
      <c r="J62" s="16"/>
      <c r="K62" s="16"/>
      <c r="L62" s="16"/>
      <c r="M62" s="16"/>
      <c r="N62" s="103">
        <f>(N60-H16)/H16</f>
        <v>-3.2258064516129004E-2</v>
      </c>
      <c r="O62" s="18"/>
    </row>
    <row r="63" spans="1:15" ht="13.5" thickBot="1" x14ac:dyDescent="0.25">
      <c r="A63" s="26"/>
      <c r="B63" s="27"/>
      <c r="C63" s="27"/>
      <c r="D63" s="27"/>
      <c r="E63" s="27"/>
      <c r="F63" s="27"/>
      <c r="G63" s="27"/>
      <c r="H63" s="27"/>
      <c r="I63" s="27"/>
      <c r="J63" s="27"/>
      <c r="K63" s="27"/>
      <c r="L63" s="27"/>
      <c r="M63" s="27"/>
      <c r="N63" s="27"/>
      <c r="O63" s="28"/>
    </row>
  </sheetData>
  <customSheetViews>
    <customSheetView guid="{3965A08B-B923-421F-83A7-2DD0D66A2279}" fitToPage="1" topLeftCell="A13">
      <pageMargins left="0.75" right="0.75" top="1" bottom="1" header="0.5" footer="0.5"/>
      <printOptions horizontalCentered="1"/>
      <pageSetup paperSize="283" scale="74" orientation="portrait" r:id="rId1"/>
      <headerFooter alignWithMargins="0"/>
    </customSheetView>
  </customSheetViews>
  <mergeCells count="6">
    <mergeCell ref="B37:N37"/>
    <mergeCell ref="B18:N19"/>
    <mergeCell ref="B4:N7"/>
    <mergeCell ref="B9:N11"/>
    <mergeCell ref="B2:N2"/>
    <mergeCell ref="B30:N30"/>
  </mergeCells>
  <phoneticPr fontId="0" type="noConversion"/>
  <printOptions horizontalCentered="1"/>
  <pageMargins left="0.75" right="0.75" top="1" bottom="1" header="0.5" footer="0.5"/>
  <pageSetup paperSize="283" scale="74" orientation="portrait"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workbookViewId="0">
      <selection activeCell="F20" sqref="F20"/>
    </sheetView>
  </sheetViews>
  <sheetFormatPr defaultRowHeight="12.75" x14ac:dyDescent="0.2"/>
  <cols>
    <col min="1" max="1" width="2.7109375" style="1" customWidth="1"/>
    <col min="2" max="2" width="12.7109375" style="1" customWidth="1"/>
    <col min="3" max="3" width="2.7109375" style="1" customWidth="1"/>
    <col min="4" max="4" width="10.7109375" style="1" customWidth="1"/>
    <col min="5" max="5" width="2.7109375" style="1" customWidth="1"/>
    <col min="6" max="6" width="12.7109375" style="1" customWidth="1"/>
    <col min="7" max="7" width="2.7109375" style="1" customWidth="1"/>
    <col min="8" max="8" width="10.7109375" style="1" customWidth="1"/>
    <col min="9" max="9" width="2.7109375" style="1" customWidth="1"/>
    <col min="10" max="10" width="12.7109375" style="1" customWidth="1"/>
    <col min="11" max="11" width="2.7109375" style="1" customWidth="1"/>
    <col min="12" max="12" width="10.7109375" style="1" customWidth="1"/>
    <col min="13" max="13" width="2.7109375" style="1" customWidth="1"/>
    <col min="14" max="14" width="12.7109375" style="1" customWidth="1"/>
    <col min="15" max="15" width="2.7109375" style="1" customWidth="1"/>
    <col min="16" max="16384" width="9.140625" style="1"/>
  </cols>
  <sheetData>
    <row r="1" spans="1:15" x14ac:dyDescent="0.2">
      <c r="A1" s="29"/>
      <c r="B1" s="30"/>
      <c r="C1" s="30"/>
      <c r="D1" s="30"/>
      <c r="E1" s="30"/>
      <c r="F1" s="30"/>
      <c r="G1" s="30"/>
      <c r="H1" s="30"/>
      <c r="I1" s="30"/>
      <c r="J1" s="30"/>
      <c r="K1" s="30"/>
      <c r="L1" s="30"/>
      <c r="M1" s="30"/>
      <c r="N1" s="30"/>
      <c r="O1" s="31"/>
    </row>
    <row r="2" spans="1:15" ht="15.75" x14ac:dyDescent="0.25">
      <c r="A2" s="2"/>
      <c r="B2" s="8" t="s">
        <v>191</v>
      </c>
      <c r="C2" s="9"/>
      <c r="D2" s="9"/>
      <c r="E2" s="9"/>
      <c r="F2" s="9"/>
      <c r="G2" s="9"/>
      <c r="H2" s="9"/>
      <c r="I2" s="9"/>
      <c r="J2" s="9"/>
      <c r="K2" s="9"/>
      <c r="L2" s="9"/>
      <c r="M2" s="9"/>
      <c r="N2" s="9"/>
      <c r="O2" s="4"/>
    </row>
    <row r="3" spans="1:15" x14ac:dyDescent="0.2">
      <c r="A3" s="15"/>
      <c r="B3" s="16"/>
      <c r="C3" s="16"/>
      <c r="D3" s="17"/>
      <c r="E3" s="16"/>
      <c r="F3" s="17"/>
      <c r="G3" s="16"/>
      <c r="H3" s="17"/>
      <c r="I3" s="16"/>
      <c r="J3" s="17"/>
      <c r="K3" s="16"/>
      <c r="L3" s="17"/>
      <c r="M3" s="16"/>
      <c r="N3" s="17"/>
      <c r="O3" s="18"/>
    </row>
    <row r="4" spans="1:15" x14ac:dyDescent="0.2">
      <c r="A4" s="15"/>
      <c r="B4" s="148" t="s">
        <v>203</v>
      </c>
      <c r="C4" s="147"/>
      <c r="D4" s="147"/>
      <c r="E4" s="147"/>
      <c r="F4" s="147"/>
      <c r="G4" s="147"/>
      <c r="H4" s="147"/>
      <c r="I4" s="147"/>
      <c r="J4" s="147"/>
      <c r="K4" s="147"/>
      <c r="L4" s="147"/>
      <c r="M4" s="147"/>
      <c r="N4" s="147"/>
      <c r="O4" s="18"/>
    </row>
    <row r="5" spans="1:15" x14ac:dyDescent="0.2">
      <c r="A5" s="15"/>
      <c r="B5" s="147"/>
      <c r="C5" s="147"/>
      <c r="D5" s="147"/>
      <c r="E5" s="147"/>
      <c r="F5" s="147"/>
      <c r="G5" s="147"/>
      <c r="H5" s="147"/>
      <c r="I5" s="147"/>
      <c r="J5" s="147"/>
      <c r="K5" s="147"/>
      <c r="L5" s="147"/>
      <c r="M5" s="147"/>
      <c r="N5" s="147"/>
      <c r="O5" s="18"/>
    </row>
    <row r="6" spans="1:15" x14ac:dyDescent="0.2">
      <c r="A6" s="15"/>
      <c r="B6" s="147"/>
      <c r="C6" s="147"/>
      <c r="D6" s="147"/>
      <c r="E6" s="147"/>
      <c r="F6" s="147"/>
      <c r="G6" s="147"/>
      <c r="H6" s="147"/>
      <c r="I6" s="147"/>
      <c r="J6" s="147"/>
      <c r="K6" s="147"/>
      <c r="L6" s="147"/>
      <c r="M6" s="147"/>
      <c r="N6" s="147"/>
      <c r="O6" s="18"/>
    </row>
    <row r="7" spans="1:15" x14ac:dyDescent="0.2">
      <c r="A7" s="15"/>
      <c r="B7" s="16"/>
      <c r="C7" s="16"/>
      <c r="D7" s="17"/>
      <c r="E7" s="16"/>
      <c r="F7" s="17"/>
      <c r="G7" s="16"/>
      <c r="H7" s="17"/>
      <c r="I7" s="16"/>
      <c r="J7" s="17"/>
      <c r="K7" s="16"/>
      <c r="L7" s="17"/>
      <c r="M7" s="16"/>
      <c r="N7" s="17"/>
      <c r="O7" s="18"/>
    </row>
    <row r="8" spans="1:15" x14ac:dyDescent="0.2">
      <c r="A8" s="15"/>
      <c r="B8" s="16"/>
      <c r="C8" s="16"/>
      <c r="D8" s="33"/>
      <c r="E8" s="16"/>
      <c r="F8" s="39"/>
      <c r="G8" s="16"/>
      <c r="H8" s="33" t="s">
        <v>48</v>
      </c>
      <c r="I8" s="16"/>
      <c r="J8" s="33"/>
      <c r="K8" s="16"/>
      <c r="L8" s="33"/>
      <c r="M8" s="16"/>
      <c r="N8" s="33" t="s">
        <v>52</v>
      </c>
      <c r="O8" s="18"/>
    </row>
    <row r="9" spans="1:15" x14ac:dyDescent="0.2">
      <c r="A9" s="15"/>
      <c r="B9" s="16"/>
      <c r="C9" s="16"/>
      <c r="D9" s="33"/>
      <c r="E9" s="16"/>
      <c r="F9" s="33" t="s">
        <v>46</v>
      </c>
      <c r="G9" s="16"/>
      <c r="H9" s="33" t="s">
        <v>49</v>
      </c>
      <c r="I9" s="16"/>
      <c r="J9" s="33"/>
      <c r="K9" s="16"/>
      <c r="L9" s="33"/>
      <c r="M9" s="16"/>
      <c r="N9" s="33" t="s">
        <v>48</v>
      </c>
      <c r="O9" s="18"/>
    </row>
    <row r="10" spans="1:15" x14ac:dyDescent="0.2">
      <c r="A10" s="15"/>
      <c r="B10" s="19" t="s">
        <v>25</v>
      </c>
      <c r="C10" s="16"/>
      <c r="D10" s="20" t="s">
        <v>44</v>
      </c>
      <c r="E10" s="16"/>
      <c r="F10" s="20" t="s">
        <v>45</v>
      </c>
      <c r="G10" s="16"/>
      <c r="H10" s="20" t="s">
        <v>47</v>
      </c>
      <c r="I10" s="16"/>
      <c r="J10" s="20" t="s">
        <v>50</v>
      </c>
      <c r="K10" s="16"/>
      <c r="L10" s="20" t="s">
        <v>51</v>
      </c>
      <c r="M10" s="16"/>
      <c r="N10" s="20" t="s">
        <v>1</v>
      </c>
      <c r="O10" s="18"/>
    </row>
    <row r="11" spans="1:15" x14ac:dyDescent="0.2">
      <c r="A11" s="15"/>
      <c r="B11" s="34"/>
      <c r="C11" s="16"/>
      <c r="D11" s="21"/>
      <c r="E11" s="16"/>
      <c r="F11" s="21"/>
      <c r="G11" s="16"/>
      <c r="H11" s="21"/>
      <c r="I11" s="16"/>
      <c r="J11" s="21"/>
      <c r="K11" s="16"/>
      <c r="L11" s="21"/>
      <c r="M11" s="16"/>
      <c r="N11" s="21"/>
      <c r="O11" s="18"/>
    </row>
    <row r="12" spans="1:15" x14ac:dyDescent="0.2">
      <c r="A12" s="15"/>
      <c r="B12" s="32" t="s">
        <v>204</v>
      </c>
      <c r="C12" s="16"/>
      <c r="D12" s="40">
        <v>20</v>
      </c>
      <c r="E12" s="16"/>
      <c r="F12" s="40">
        <v>10000000</v>
      </c>
      <c r="G12" s="16"/>
      <c r="H12" s="52">
        <f>N12/F12</f>
        <v>20</v>
      </c>
      <c r="I12" s="16"/>
      <c r="J12" s="48">
        <v>10000000</v>
      </c>
      <c r="K12" s="16"/>
      <c r="L12" s="21">
        <v>1</v>
      </c>
      <c r="M12" s="16"/>
      <c r="N12" s="48">
        <v>200000000</v>
      </c>
      <c r="O12" s="18"/>
    </row>
    <row r="13" spans="1:15" x14ac:dyDescent="0.2">
      <c r="A13" s="15"/>
      <c r="B13" s="32" t="s">
        <v>169</v>
      </c>
      <c r="C13" s="16"/>
      <c r="D13" s="40">
        <v>40</v>
      </c>
      <c r="E13" s="16"/>
      <c r="F13" s="40">
        <v>10000000</v>
      </c>
      <c r="G13" s="16"/>
      <c r="H13" s="52">
        <f>N13/F13</f>
        <v>20</v>
      </c>
      <c r="I13" s="16"/>
      <c r="J13" s="53">
        <v>5000000</v>
      </c>
      <c r="K13" s="16"/>
      <c r="L13" s="21">
        <v>1</v>
      </c>
      <c r="M13" s="16"/>
      <c r="N13" s="48">
        <v>200000000</v>
      </c>
      <c r="O13" s="18"/>
    </row>
    <row r="14" spans="1:15" ht="13.5" thickBot="1" x14ac:dyDescent="0.25">
      <c r="A14" s="15"/>
      <c r="B14" s="27"/>
      <c r="C14" s="27"/>
      <c r="D14" s="27"/>
      <c r="E14" s="27"/>
      <c r="F14" s="27"/>
      <c r="G14" s="27"/>
      <c r="H14" s="27"/>
      <c r="I14" s="27"/>
      <c r="J14" s="27"/>
      <c r="K14" s="27"/>
      <c r="L14" s="27"/>
      <c r="M14" s="27"/>
      <c r="N14" s="27"/>
      <c r="O14" s="18"/>
    </row>
    <row r="15" spans="1:15" x14ac:dyDescent="0.2">
      <c r="A15" s="15"/>
      <c r="B15" s="16"/>
      <c r="C15" s="16"/>
      <c r="D15" s="16"/>
      <c r="E15" s="16"/>
      <c r="F15" s="16"/>
      <c r="G15" s="16"/>
      <c r="H15" s="16"/>
      <c r="I15" s="16"/>
      <c r="J15" s="16"/>
      <c r="K15" s="16"/>
      <c r="L15" s="16"/>
      <c r="M15" s="16"/>
      <c r="N15" s="16"/>
      <c r="O15" s="18"/>
    </row>
    <row r="16" spans="1:15" x14ac:dyDescent="0.2">
      <c r="A16" s="15"/>
      <c r="B16" s="32" t="s">
        <v>205</v>
      </c>
      <c r="C16" s="16"/>
      <c r="D16" s="16"/>
      <c r="E16" s="16"/>
      <c r="F16" s="16"/>
      <c r="G16" s="16"/>
      <c r="H16" s="16"/>
      <c r="I16" s="16"/>
      <c r="J16" s="16"/>
      <c r="K16" s="16"/>
      <c r="L16" s="16"/>
      <c r="M16" s="16"/>
      <c r="N16" s="16"/>
      <c r="O16" s="18"/>
    </row>
    <row r="17" spans="1:15" x14ac:dyDescent="0.2">
      <c r="A17" s="15"/>
      <c r="B17" s="16"/>
      <c r="C17" s="16"/>
      <c r="D17" s="16"/>
      <c r="E17" s="16"/>
      <c r="F17" s="16"/>
      <c r="G17" s="16"/>
      <c r="H17" s="16"/>
      <c r="I17" s="16"/>
      <c r="J17" s="16"/>
      <c r="K17" s="16"/>
      <c r="L17" s="16"/>
      <c r="M17" s="16"/>
      <c r="N17" s="16"/>
      <c r="O17" s="18"/>
    </row>
    <row r="18" spans="1:15" x14ac:dyDescent="0.2">
      <c r="A18" s="15"/>
      <c r="B18" s="16" t="s">
        <v>206</v>
      </c>
      <c r="C18" s="16"/>
      <c r="D18" s="16"/>
      <c r="E18" s="16"/>
      <c r="F18" s="16"/>
      <c r="G18" s="16"/>
      <c r="H18" s="16"/>
      <c r="I18" s="16"/>
      <c r="J18" s="16"/>
      <c r="K18" s="16"/>
      <c r="L18" s="54"/>
      <c r="M18" s="16"/>
      <c r="N18" s="117">
        <f>N12*1.1</f>
        <v>220000000.00000003</v>
      </c>
      <c r="O18" s="18"/>
    </row>
    <row r="19" spans="1:15" x14ac:dyDescent="0.2">
      <c r="A19" s="15"/>
      <c r="B19" s="16"/>
      <c r="C19" s="16"/>
      <c r="D19" s="16"/>
      <c r="E19" s="16"/>
      <c r="F19" s="16"/>
      <c r="G19" s="16"/>
      <c r="H19" s="16"/>
      <c r="I19" s="16"/>
      <c r="J19" s="16"/>
      <c r="K19" s="16"/>
      <c r="L19" s="16"/>
      <c r="M19" s="16"/>
      <c r="N19" s="16"/>
      <c r="O19" s="18"/>
    </row>
    <row r="20" spans="1:15" x14ac:dyDescent="0.2">
      <c r="A20" s="15"/>
      <c r="B20" s="16" t="s">
        <v>207</v>
      </c>
      <c r="C20" s="16"/>
      <c r="D20" s="16"/>
      <c r="E20" s="16"/>
      <c r="F20" s="16"/>
      <c r="G20" s="16"/>
      <c r="H20" s="16"/>
      <c r="I20" s="16"/>
      <c r="J20" s="16"/>
      <c r="K20" s="16"/>
      <c r="M20" s="16"/>
      <c r="N20" s="114">
        <f>N18/H13</f>
        <v>11000000.000000002</v>
      </c>
      <c r="O20" s="18"/>
    </row>
    <row r="21" spans="1:15" x14ac:dyDescent="0.2">
      <c r="A21" s="15"/>
      <c r="B21" s="16"/>
      <c r="C21" s="16"/>
      <c r="D21" s="16"/>
      <c r="E21" s="16"/>
      <c r="F21" s="16"/>
      <c r="G21" s="16"/>
      <c r="H21" s="16"/>
      <c r="I21" s="16"/>
      <c r="J21" s="16"/>
      <c r="K21" s="16"/>
      <c r="L21" s="16"/>
      <c r="M21" s="16"/>
      <c r="N21" s="127" t="s">
        <v>209</v>
      </c>
      <c r="O21" s="18"/>
    </row>
    <row r="22" spans="1:15" x14ac:dyDescent="0.2">
      <c r="A22" s="15"/>
      <c r="B22" s="16" t="s">
        <v>208</v>
      </c>
      <c r="C22" s="16"/>
      <c r="D22" s="16"/>
      <c r="E22" s="16"/>
      <c r="F22" s="16"/>
      <c r="G22" s="16"/>
      <c r="H22" s="16"/>
      <c r="I22" s="16"/>
      <c r="J22" s="16"/>
      <c r="K22" s="16"/>
      <c r="L22" s="16"/>
      <c r="M22" s="16"/>
      <c r="N22" s="16"/>
      <c r="O22" s="18"/>
    </row>
    <row r="23" spans="1:15" x14ac:dyDescent="0.2">
      <c r="A23" s="15"/>
      <c r="B23" s="16"/>
      <c r="C23" s="16"/>
      <c r="D23" s="16"/>
      <c r="E23" s="16"/>
      <c r="F23" s="16"/>
      <c r="G23" s="16"/>
      <c r="H23" s="16"/>
      <c r="I23" s="16"/>
      <c r="J23" s="16"/>
      <c r="K23" s="16"/>
      <c r="L23" s="16"/>
      <c r="M23" s="16"/>
      <c r="N23" s="16"/>
      <c r="O23" s="18"/>
    </row>
    <row r="24" spans="1:15" x14ac:dyDescent="0.2">
      <c r="A24" s="15"/>
      <c r="B24" s="16" t="s">
        <v>58</v>
      </c>
      <c r="C24" s="16"/>
      <c r="D24" s="16"/>
      <c r="E24" s="16"/>
      <c r="F24" s="16"/>
      <c r="G24" s="16"/>
      <c r="H24" s="16"/>
      <c r="I24" s="16"/>
      <c r="J24" s="16"/>
      <c r="K24" s="16"/>
      <c r="L24" s="16"/>
      <c r="M24" s="16"/>
      <c r="N24" s="16"/>
      <c r="O24" s="18"/>
    </row>
    <row r="25" spans="1:15" ht="13.5" thickBot="1" x14ac:dyDescent="0.25">
      <c r="A25" s="26"/>
      <c r="B25" s="27"/>
      <c r="C25" s="27"/>
      <c r="D25" s="27"/>
      <c r="E25" s="27"/>
      <c r="F25" s="27"/>
      <c r="G25" s="27"/>
      <c r="H25" s="27"/>
      <c r="I25" s="27"/>
      <c r="J25" s="27"/>
      <c r="K25" s="27"/>
      <c r="L25" s="27"/>
      <c r="M25" s="27"/>
      <c r="N25" s="27"/>
      <c r="O25" s="28"/>
    </row>
  </sheetData>
  <customSheetViews>
    <customSheetView guid="{3965A08B-B923-421F-83A7-2DD0D66A2279}" fitToPage="1">
      <selection activeCell="F20" sqref="F20"/>
      <pageMargins left="0.75" right="0.75" top="1" bottom="1" header="0.5" footer="0.5"/>
      <printOptions horizontalCentered="1"/>
      <pageSetup paperSize="283" scale="85" orientation="portrait" r:id="rId1"/>
      <headerFooter alignWithMargins="0"/>
    </customSheetView>
  </customSheetViews>
  <mergeCells count="1">
    <mergeCell ref="B4:N6"/>
  </mergeCells>
  <phoneticPr fontId="0" type="noConversion"/>
  <printOptions horizontalCentered="1"/>
  <pageMargins left="0.75" right="0.75" top="1" bottom="1" header="0.5" footer="0.5"/>
  <pageSetup paperSize="283" scale="8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4" workbookViewId="0"/>
  </sheetViews>
  <sheetFormatPr defaultRowHeight="12.75" x14ac:dyDescent="0.2"/>
  <cols>
    <col min="1" max="1" width="2.7109375" style="1" customWidth="1"/>
    <col min="2" max="2" width="40.7109375" style="1" customWidth="1"/>
    <col min="3" max="3" width="2.7109375" style="1" customWidth="1"/>
    <col min="4" max="4" width="14.7109375" style="1" customWidth="1"/>
    <col min="5" max="5" width="2.7109375" style="1" customWidth="1"/>
    <col min="6" max="6" width="14.7109375" style="1" customWidth="1"/>
    <col min="7" max="7" width="2.7109375" style="1" customWidth="1"/>
    <col min="8" max="8" width="14.7109375" style="1" customWidth="1"/>
    <col min="9" max="9" width="2.7109375" style="3" customWidth="1"/>
    <col min="10" max="16384" width="9.140625" style="1"/>
  </cols>
  <sheetData>
    <row r="1" spans="1:9" x14ac:dyDescent="0.2">
      <c r="A1" s="29"/>
      <c r="B1" s="30"/>
      <c r="C1" s="30"/>
      <c r="D1" s="30"/>
      <c r="E1" s="30"/>
      <c r="F1" s="30"/>
      <c r="G1" s="30"/>
      <c r="H1" s="30"/>
      <c r="I1" s="31"/>
    </row>
    <row r="2" spans="1:9" ht="15.75" x14ac:dyDescent="0.25">
      <c r="A2" s="2"/>
      <c r="B2" s="144" t="s">
        <v>192</v>
      </c>
      <c r="C2" s="145"/>
      <c r="D2" s="145"/>
      <c r="E2" s="145"/>
      <c r="F2" s="145"/>
      <c r="G2" s="145"/>
      <c r="H2" s="145"/>
      <c r="I2" s="4"/>
    </row>
    <row r="3" spans="1:9" x14ac:dyDescent="0.2">
      <c r="A3" s="15"/>
      <c r="B3" s="16"/>
      <c r="C3" s="16"/>
      <c r="D3" s="17"/>
      <c r="E3" s="16"/>
      <c r="F3" s="17"/>
      <c r="G3" s="16"/>
      <c r="H3" s="17"/>
      <c r="I3" s="18"/>
    </row>
    <row r="4" spans="1:9" x14ac:dyDescent="0.2">
      <c r="A4" s="15"/>
      <c r="B4" s="150" t="s">
        <v>210</v>
      </c>
      <c r="C4" s="137"/>
      <c r="D4" s="137"/>
      <c r="E4" s="137"/>
      <c r="F4" s="137"/>
      <c r="G4" s="137"/>
      <c r="H4" s="137"/>
      <c r="I4" s="18"/>
    </row>
    <row r="5" spans="1:9" x14ac:dyDescent="0.2">
      <c r="A5" s="15"/>
      <c r="B5" s="137"/>
      <c r="C5" s="137"/>
      <c r="D5" s="137"/>
      <c r="E5" s="137"/>
      <c r="F5" s="137"/>
      <c r="G5" s="137"/>
      <c r="H5" s="137"/>
      <c r="I5" s="18"/>
    </row>
    <row r="6" spans="1:9" x14ac:dyDescent="0.2">
      <c r="A6" s="15"/>
      <c r="B6" s="137"/>
      <c r="C6" s="137"/>
      <c r="D6" s="137"/>
      <c r="E6" s="137"/>
      <c r="F6" s="137"/>
      <c r="G6" s="137"/>
      <c r="H6" s="137"/>
      <c r="I6" s="18"/>
    </row>
    <row r="7" spans="1:9" x14ac:dyDescent="0.2">
      <c r="A7" s="15"/>
      <c r="B7" s="16"/>
      <c r="C7" s="16"/>
      <c r="D7" s="33"/>
      <c r="E7" s="16"/>
      <c r="F7" s="39"/>
      <c r="G7" s="16"/>
      <c r="H7" s="39"/>
      <c r="I7" s="18"/>
    </row>
    <row r="8" spans="1:9" x14ac:dyDescent="0.2">
      <c r="A8" s="15"/>
      <c r="B8" s="16"/>
      <c r="C8" s="16"/>
      <c r="D8" s="33" t="s">
        <v>31</v>
      </c>
      <c r="E8" s="16"/>
      <c r="F8" s="33"/>
      <c r="G8" s="16"/>
      <c r="H8" s="33"/>
      <c r="I8" s="18"/>
    </row>
    <row r="9" spans="1:9" x14ac:dyDescent="0.2">
      <c r="A9" s="15"/>
      <c r="B9" s="19" t="s">
        <v>188</v>
      </c>
      <c r="C9" s="16"/>
      <c r="D9" s="20" t="s">
        <v>32</v>
      </c>
      <c r="E9" s="16"/>
      <c r="F9" s="20" t="s">
        <v>33</v>
      </c>
      <c r="G9" s="16"/>
      <c r="H9" s="20" t="s">
        <v>34</v>
      </c>
      <c r="I9" s="18"/>
    </row>
    <row r="10" spans="1:9" x14ac:dyDescent="0.2">
      <c r="A10" s="15"/>
      <c r="B10" s="34" t="s">
        <v>26</v>
      </c>
      <c r="C10" s="16"/>
      <c r="D10" s="40">
        <v>200</v>
      </c>
      <c r="E10" s="16"/>
      <c r="F10" s="21"/>
      <c r="G10" s="16"/>
      <c r="H10" s="21"/>
      <c r="I10" s="18"/>
    </row>
    <row r="11" spans="1:9" x14ac:dyDescent="0.2">
      <c r="A11" s="15"/>
      <c r="B11" s="34" t="s">
        <v>27</v>
      </c>
      <c r="C11" s="16"/>
      <c r="D11" s="40">
        <v>300</v>
      </c>
      <c r="E11" s="16"/>
      <c r="F11" s="21"/>
      <c r="G11" s="16"/>
      <c r="H11" s="21"/>
      <c r="I11" s="18"/>
    </row>
    <row r="12" spans="1:9" x14ac:dyDescent="0.2">
      <c r="A12" s="15"/>
      <c r="B12" s="34" t="s">
        <v>28</v>
      </c>
      <c r="C12" s="16"/>
      <c r="D12" s="41">
        <v>100</v>
      </c>
      <c r="E12" s="16"/>
      <c r="F12" s="113">
        <v>10</v>
      </c>
      <c r="G12" s="16"/>
      <c r="H12" s="41">
        <f>D12*F12</f>
        <v>1000</v>
      </c>
      <c r="I12" s="18"/>
    </row>
    <row r="13" spans="1:9" x14ac:dyDescent="0.2">
      <c r="A13" s="15"/>
      <c r="B13" s="34" t="s">
        <v>29</v>
      </c>
      <c r="C13" s="16"/>
      <c r="D13" s="42">
        <v>400</v>
      </c>
      <c r="E13" s="16"/>
      <c r="F13" s="113">
        <v>1</v>
      </c>
      <c r="G13" s="16"/>
      <c r="H13" s="42">
        <f>D13*F13</f>
        <v>400</v>
      </c>
      <c r="I13" s="18"/>
    </row>
    <row r="14" spans="1:9" x14ac:dyDescent="0.2">
      <c r="A14" s="15"/>
      <c r="B14" s="34" t="s">
        <v>30</v>
      </c>
      <c r="C14" s="16"/>
      <c r="D14" s="43">
        <f>SUM(D10:D13)</f>
        <v>1000</v>
      </c>
      <c r="E14" s="16"/>
      <c r="F14" s="22"/>
      <c r="G14" s="16"/>
      <c r="H14" s="41">
        <f>H12+H13</f>
        <v>1400</v>
      </c>
      <c r="I14" s="18"/>
    </row>
    <row r="15" spans="1:9" x14ac:dyDescent="0.2">
      <c r="A15" s="15"/>
      <c r="B15" s="44"/>
      <c r="C15" s="45"/>
      <c r="D15" s="42"/>
      <c r="E15" s="45"/>
      <c r="F15" s="46"/>
      <c r="G15" s="45"/>
      <c r="H15" s="46"/>
      <c r="I15" s="18"/>
    </row>
    <row r="16" spans="1:9" x14ac:dyDescent="0.2">
      <c r="A16" s="15"/>
      <c r="B16" s="16"/>
      <c r="C16" s="16"/>
      <c r="D16" s="24"/>
      <c r="E16" s="16"/>
      <c r="F16" s="24"/>
      <c r="G16" s="16"/>
      <c r="H16" s="24"/>
      <c r="I16" s="18"/>
    </row>
    <row r="17" spans="1:9" x14ac:dyDescent="0.2">
      <c r="A17" s="15"/>
      <c r="B17" s="32" t="s">
        <v>35</v>
      </c>
      <c r="C17" s="16"/>
      <c r="D17" s="25"/>
      <c r="E17" s="16"/>
      <c r="F17" s="25"/>
      <c r="G17" s="16"/>
      <c r="H17" s="25"/>
      <c r="I17" s="18"/>
    </row>
    <row r="18" spans="1:9" x14ac:dyDescent="0.2">
      <c r="A18" s="15"/>
      <c r="B18" s="16"/>
      <c r="C18" s="16"/>
      <c r="D18" s="25"/>
      <c r="E18" s="16"/>
      <c r="F18" s="25"/>
      <c r="G18" s="16"/>
      <c r="H18" s="25"/>
      <c r="I18" s="18"/>
    </row>
    <row r="19" spans="1:9" x14ac:dyDescent="0.2">
      <c r="A19" s="15"/>
      <c r="B19" s="16" t="s">
        <v>38</v>
      </c>
      <c r="C19" s="16"/>
      <c r="D19" s="16"/>
      <c r="E19" s="16"/>
      <c r="F19" s="47" t="s">
        <v>41</v>
      </c>
      <c r="G19" s="16"/>
      <c r="H19" s="103">
        <f>D12/D14</f>
        <v>0.1</v>
      </c>
      <c r="I19" s="18"/>
    </row>
    <row r="20" spans="1:9" x14ac:dyDescent="0.2">
      <c r="A20" s="15"/>
      <c r="B20" s="16"/>
      <c r="C20" s="16"/>
      <c r="D20" s="16"/>
      <c r="E20" s="16"/>
      <c r="F20" s="16"/>
      <c r="G20" s="16"/>
      <c r="H20" s="16"/>
      <c r="I20" s="18"/>
    </row>
    <row r="21" spans="1:9" x14ac:dyDescent="0.2">
      <c r="A21" s="15"/>
      <c r="B21" s="32" t="s">
        <v>36</v>
      </c>
      <c r="C21" s="16"/>
      <c r="D21" s="16"/>
      <c r="E21" s="16"/>
      <c r="F21" s="16"/>
      <c r="G21" s="16"/>
      <c r="H21" s="16"/>
      <c r="I21" s="18"/>
    </row>
    <row r="22" spans="1:9" x14ac:dyDescent="0.2">
      <c r="A22" s="15"/>
      <c r="B22" s="16"/>
      <c r="C22" s="16"/>
      <c r="D22" s="16"/>
      <c r="E22" s="16"/>
      <c r="F22" s="16"/>
      <c r="G22" s="16"/>
      <c r="H22" s="16"/>
      <c r="I22" s="18"/>
    </row>
    <row r="23" spans="1:9" x14ac:dyDescent="0.2">
      <c r="A23" s="15"/>
      <c r="B23" s="16" t="s">
        <v>39</v>
      </c>
      <c r="C23" s="16"/>
      <c r="D23" s="16"/>
      <c r="E23" s="16"/>
      <c r="F23" s="47" t="s">
        <v>42</v>
      </c>
      <c r="G23" s="16"/>
      <c r="H23" s="103">
        <f>H12/H14</f>
        <v>0.7142857142857143</v>
      </c>
      <c r="I23" s="18"/>
    </row>
    <row r="24" spans="1:9" x14ac:dyDescent="0.2">
      <c r="A24" s="15"/>
      <c r="B24" s="16"/>
      <c r="C24" s="16"/>
      <c r="D24" s="16"/>
      <c r="E24" s="16"/>
      <c r="F24" s="16"/>
      <c r="G24" s="16"/>
      <c r="H24" s="16"/>
      <c r="I24" s="18"/>
    </row>
    <row r="25" spans="1:9" x14ac:dyDescent="0.2">
      <c r="A25" s="15"/>
      <c r="B25" s="32" t="s">
        <v>37</v>
      </c>
      <c r="C25" s="16"/>
      <c r="D25" s="16"/>
      <c r="E25" s="16"/>
      <c r="F25" s="16"/>
      <c r="G25" s="16"/>
      <c r="H25" s="16"/>
      <c r="I25" s="18"/>
    </row>
    <row r="26" spans="1:9" x14ac:dyDescent="0.2">
      <c r="A26" s="15"/>
      <c r="B26" s="16"/>
      <c r="C26" s="16"/>
      <c r="D26" s="16"/>
      <c r="E26" s="16"/>
      <c r="F26" s="16"/>
      <c r="G26" s="16"/>
      <c r="H26" s="16"/>
      <c r="I26" s="18"/>
    </row>
    <row r="27" spans="1:9" x14ac:dyDescent="0.2">
      <c r="A27" s="15"/>
      <c r="B27" s="16" t="s">
        <v>40</v>
      </c>
      <c r="C27" s="16"/>
      <c r="D27" s="16"/>
      <c r="E27" s="16"/>
      <c r="F27" s="47" t="s">
        <v>43</v>
      </c>
      <c r="G27" s="16"/>
      <c r="H27" s="103">
        <f>D12/(D12+D13)</f>
        <v>0.2</v>
      </c>
      <c r="I27" s="18"/>
    </row>
    <row r="28" spans="1:9" x14ac:dyDescent="0.2">
      <c r="A28" s="15"/>
      <c r="B28" s="16"/>
      <c r="C28" s="16"/>
      <c r="D28" s="16"/>
      <c r="E28" s="16"/>
      <c r="F28" s="47"/>
      <c r="G28" s="16"/>
      <c r="H28" s="25"/>
      <c r="I28" s="18"/>
    </row>
    <row r="29" spans="1:9" ht="13.5" thickBot="1" x14ac:dyDescent="0.25">
      <c r="A29" s="5"/>
      <c r="B29" s="6"/>
      <c r="C29" s="6"/>
      <c r="D29" s="6"/>
      <c r="E29" s="6"/>
      <c r="F29" s="6"/>
      <c r="G29" s="6"/>
      <c r="H29" s="6"/>
      <c r="I29" s="7"/>
    </row>
  </sheetData>
  <customSheetViews>
    <customSheetView guid="{3965A08B-B923-421F-83A7-2DD0D66A2279}" fitToPage="1" topLeftCell="A4">
      <pageMargins left="0.75" right="0.75" top="1" bottom="1" header="0.5" footer="0.5"/>
      <printOptions horizontalCentered="1"/>
      <pageSetup paperSize="283" scale="91" orientation="portrait" r:id="rId1"/>
      <headerFooter alignWithMargins="0"/>
    </customSheetView>
  </customSheetViews>
  <mergeCells count="2">
    <mergeCell ref="B4:H6"/>
    <mergeCell ref="B2:H2"/>
  </mergeCells>
  <phoneticPr fontId="0" type="noConversion"/>
  <printOptions horizontalCentered="1"/>
  <pageMargins left="0.75" right="0.75" top="1" bottom="1" header="0.5" footer="0.5"/>
  <pageSetup paperSize="283" scale="91"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Pbm2.1</vt:lpstr>
      <vt:lpstr>Pbm2.2</vt:lpstr>
      <vt:lpstr>Pbm2.3</vt:lpstr>
      <vt:lpstr>Pbm2.4</vt:lpstr>
      <vt:lpstr>Pbm2.5</vt:lpstr>
      <vt:lpstr>Pbm2.6</vt:lpstr>
      <vt:lpstr>Pbm2.7</vt:lpstr>
      <vt:lpstr>Pbm2.8</vt:lpstr>
      <vt:lpstr>Pbm2.9</vt:lpstr>
      <vt:lpstr>Pbm2.10</vt:lpstr>
      <vt:lpstr>Pbm2.11</vt:lpstr>
      <vt:lpstr>Pbm2.12</vt:lpstr>
      <vt:lpstr>Pbm2.13</vt:lpstr>
      <vt:lpstr>Mattel</vt:lpstr>
      <vt:lpstr>Pbm2.14</vt:lpstr>
    </vt:vector>
  </TitlesOfParts>
  <Company>Thunderbird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moffettm</dc:creator>
  <cp:lastModifiedBy>Juliet</cp:lastModifiedBy>
  <cp:lastPrinted>2009-05-04T18:53:17Z</cp:lastPrinted>
  <dcterms:created xsi:type="dcterms:W3CDTF">2002-02-25T23:21:13Z</dcterms:created>
  <dcterms:modified xsi:type="dcterms:W3CDTF">2012-09-17T18:32:38Z</dcterms:modified>
</cp:coreProperties>
</file>